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t.local\hakom\Mape_Odjela\Gospodarstvo\SamoZaOdjel\GORDANA I ŽELJKA\02 IZVJEŠTAJ O IZVRŠENJU FP\04 Godišnji izvještaj o izvršenju 2024\"/>
    </mc:Choice>
  </mc:AlternateContent>
  <bookViews>
    <workbookView xWindow="0" yWindow="0" windowWidth="28800" windowHeight="1230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rashoda'!$B$1:$I$105</definedName>
    <definedName name="_xlnm.Print_Area" localSheetId="0">SAŽETAK!$B$1:$L$27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K50" i="3" l="1"/>
  <c r="H32" i="3" l="1"/>
  <c r="H66" i="7" l="1"/>
  <c r="I66" i="7" s="1"/>
  <c r="I50" i="7"/>
  <c r="H50" i="7"/>
  <c r="H19" i="5"/>
  <c r="G19" i="5"/>
  <c r="H12" i="5"/>
  <c r="G12" i="5"/>
  <c r="J59" i="3"/>
  <c r="J47" i="3"/>
  <c r="K94" i="3"/>
  <c r="K92" i="3"/>
  <c r="J83" i="3"/>
  <c r="J82" i="3" s="1"/>
  <c r="L82" i="3" s="1"/>
  <c r="G102" i="3" l="1"/>
  <c r="G98" i="3"/>
  <c r="K30" i="3"/>
  <c r="J29" i="3"/>
  <c r="G29" i="3"/>
  <c r="K29" i="3" l="1"/>
  <c r="H35" i="3" l="1"/>
  <c r="I35" i="3"/>
  <c r="J16" i="3"/>
  <c r="H26" i="1" l="1"/>
  <c r="I26" i="1"/>
  <c r="J26" i="1"/>
  <c r="G26" i="1"/>
  <c r="K26" i="1" l="1"/>
  <c r="L26" i="1"/>
  <c r="K91" i="3"/>
  <c r="L25" i="1" l="1"/>
  <c r="G65" i="7" l="1"/>
  <c r="G11" i="7" s="1"/>
  <c r="F65" i="7"/>
  <c r="F11" i="7" s="1"/>
  <c r="G62" i="7"/>
  <c r="G10" i="7" s="1"/>
  <c r="F62" i="7"/>
  <c r="F10" i="7" s="1"/>
  <c r="I11" i="3" l="1"/>
  <c r="I25" i="3"/>
  <c r="H25" i="3"/>
  <c r="I10" i="3" l="1"/>
  <c r="D4" i="10"/>
  <c r="E4" i="10"/>
  <c r="F4" i="10"/>
  <c r="C4" i="10"/>
  <c r="H19" i="1"/>
  <c r="I19" i="1"/>
  <c r="J19" i="1"/>
  <c r="G19" i="1"/>
  <c r="G8" i="3"/>
  <c r="G32" i="3" s="1"/>
  <c r="H8" i="3"/>
  <c r="I8" i="3"/>
  <c r="J8" i="3"/>
  <c r="J32" i="3" s="1"/>
  <c r="C4" i="5"/>
  <c r="D4" i="5"/>
  <c r="E4" i="5"/>
  <c r="F4" i="5"/>
  <c r="C4" i="8"/>
  <c r="D4" i="8"/>
  <c r="E4" i="8"/>
  <c r="F4" i="8"/>
  <c r="H16" i="7" l="1"/>
  <c r="I16" i="7" s="1"/>
  <c r="H63" i="7"/>
  <c r="H62" i="7" s="1"/>
  <c r="H52" i="7"/>
  <c r="I52" i="7" s="1"/>
  <c r="H59" i="7"/>
  <c r="I59" i="7" s="1"/>
  <c r="H46" i="7"/>
  <c r="I46" i="7" s="1"/>
  <c r="H22" i="7"/>
  <c r="I22" i="7" s="1"/>
  <c r="I62" i="7" l="1"/>
  <c r="H10" i="7"/>
  <c r="I10" i="7" s="1"/>
  <c r="I63" i="7"/>
  <c r="H65" i="7"/>
  <c r="G15" i="7"/>
  <c r="H15" i="7"/>
  <c r="H9" i="7" s="1"/>
  <c r="F15" i="7"/>
  <c r="G6" i="7"/>
  <c r="H6" i="7"/>
  <c r="F6" i="7"/>
  <c r="H7" i="6"/>
  <c r="I7" i="6"/>
  <c r="J7" i="6"/>
  <c r="G7" i="6"/>
  <c r="H8" i="8"/>
  <c r="G8" i="8"/>
  <c r="D7" i="8"/>
  <c r="D6" i="8" s="1"/>
  <c r="E7" i="8"/>
  <c r="E6" i="8" s="1"/>
  <c r="F7" i="8"/>
  <c r="F6" i="8" s="1"/>
  <c r="C7" i="8"/>
  <c r="C6" i="8" s="1"/>
  <c r="H17" i="5"/>
  <c r="G17" i="5"/>
  <c r="H15" i="5"/>
  <c r="G15" i="5"/>
  <c r="H10" i="5"/>
  <c r="G10" i="5"/>
  <c r="H8" i="5"/>
  <c r="G8" i="5"/>
  <c r="D18" i="5"/>
  <c r="E18" i="5"/>
  <c r="F18" i="5"/>
  <c r="C18" i="5"/>
  <c r="D16" i="5"/>
  <c r="E16" i="5"/>
  <c r="F16" i="5"/>
  <c r="C16" i="5"/>
  <c r="D14" i="5"/>
  <c r="E14" i="5"/>
  <c r="F14" i="5"/>
  <c r="C14" i="5"/>
  <c r="D11" i="5"/>
  <c r="E11" i="5"/>
  <c r="F11" i="5"/>
  <c r="C11" i="5"/>
  <c r="D9" i="5"/>
  <c r="E9" i="5"/>
  <c r="F9" i="5"/>
  <c r="C9" i="5"/>
  <c r="D7" i="5"/>
  <c r="E7" i="5"/>
  <c r="E6" i="5" s="1"/>
  <c r="F7" i="5"/>
  <c r="C7" i="5"/>
  <c r="G51" i="3"/>
  <c r="J51" i="3"/>
  <c r="K105" i="3"/>
  <c r="K101" i="3"/>
  <c r="K96" i="3"/>
  <c r="K90" i="3"/>
  <c r="K89" i="3"/>
  <c r="K78" i="3"/>
  <c r="K77" i="3"/>
  <c r="K74" i="3"/>
  <c r="K72" i="3"/>
  <c r="K71" i="3"/>
  <c r="K70" i="3"/>
  <c r="K69" i="3"/>
  <c r="K68" i="3"/>
  <c r="K66" i="3"/>
  <c r="K65" i="3"/>
  <c r="K64" i="3"/>
  <c r="K63" i="3"/>
  <c r="K62" i="3"/>
  <c r="K61" i="3"/>
  <c r="K60" i="3"/>
  <c r="K59" i="3"/>
  <c r="K58" i="3"/>
  <c r="K55" i="3"/>
  <c r="K54" i="3"/>
  <c r="K53" i="3"/>
  <c r="K52" i="3"/>
  <c r="K49" i="3"/>
  <c r="K48" i="3"/>
  <c r="K47" i="3"/>
  <c r="K44" i="3"/>
  <c r="K42" i="3"/>
  <c r="K40" i="3"/>
  <c r="K39" i="3"/>
  <c r="K38" i="3"/>
  <c r="J104" i="3"/>
  <c r="G104" i="3"/>
  <c r="J100" i="3"/>
  <c r="G100" i="3"/>
  <c r="G97" i="3" s="1"/>
  <c r="J95" i="3"/>
  <c r="G95" i="3"/>
  <c r="J93" i="3"/>
  <c r="G93" i="3"/>
  <c r="J88" i="3"/>
  <c r="G88" i="3"/>
  <c r="G86" i="3"/>
  <c r="I81" i="3"/>
  <c r="J76" i="3"/>
  <c r="G76" i="3"/>
  <c r="J67" i="3"/>
  <c r="G67" i="3"/>
  <c r="J57" i="3"/>
  <c r="G57" i="3"/>
  <c r="J46" i="3"/>
  <c r="G46" i="3"/>
  <c r="J43" i="3"/>
  <c r="G43" i="3"/>
  <c r="J41" i="3"/>
  <c r="G41" i="3"/>
  <c r="J37" i="3"/>
  <c r="G37" i="3"/>
  <c r="F14" i="7" l="1"/>
  <c r="F13" i="7" s="1"/>
  <c r="F12" i="7" s="1"/>
  <c r="F8" i="7" s="1"/>
  <c r="F9" i="7"/>
  <c r="H11" i="7"/>
  <c r="I11" i="7" s="1"/>
  <c r="I65" i="7"/>
  <c r="G11" i="5"/>
  <c r="H11" i="5"/>
  <c r="J97" i="3"/>
  <c r="K93" i="3"/>
  <c r="H14" i="5"/>
  <c r="G18" i="5"/>
  <c r="H18" i="5"/>
  <c r="H9" i="5"/>
  <c r="G14" i="7"/>
  <c r="G13" i="7" s="1"/>
  <c r="G12" i="7" s="1"/>
  <c r="G8" i="7" s="1"/>
  <c r="G9" i="7"/>
  <c r="I9" i="7" s="1"/>
  <c r="D6" i="5"/>
  <c r="D13" i="5"/>
  <c r="G6" i="8"/>
  <c r="G16" i="5"/>
  <c r="G9" i="5"/>
  <c r="H7" i="8"/>
  <c r="G7" i="5"/>
  <c r="G14" i="5"/>
  <c r="H16" i="5"/>
  <c r="K88" i="3"/>
  <c r="K41" i="3"/>
  <c r="K43" i="3"/>
  <c r="J75" i="3"/>
  <c r="G75" i="3"/>
  <c r="F6" i="5"/>
  <c r="H6" i="5" s="1"/>
  <c r="G7" i="8"/>
  <c r="H6" i="8"/>
  <c r="K57" i="3"/>
  <c r="K51" i="3"/>
  <c r="H7" i="5"/>
  <c r="C6" i="5"/>
  <c r="K104" i="3"/>
  <c r="K95" i="3"/>
  <c r="K67" i="3"/>
  <c r="K46" i="3"/>
  <c r="H14" i="7"/>
  <c r="I15" i="7"/>
  <c r="J36" i="3"/>
  <c r="K37" i="3"/>
  <c r="K76" i="3"/>
  <c r="G36" i="3"/>
  <c r="K100" i="3"/>
  <c r="E13" i="5"/>
  <c r="C13" i="5"/>
  <c r="F13" i="5"/>
  <c r="H34" i="3"/>
  <c r="I34" i="3"/>
  <c r="G85" i="3"/>
  <c r="J85" i="3"/>
  <c r="J45" i="3"/>
  <c r="G45" i="3"/>
  <c r="G6" i="5" l="1"/>
  <c r="J35" i="3"/>
  <c r="G35" i="3"/>
  <c r="K75" i="3"/>
  <c r="L75" i="3"/>
  <c r="L97" i="3"/>
  <c r="H13" i="5"/>
  <c r="G13" i="5"/>
  <c r="J81" i="3"/>
  <c r="H13" i="7"/>
  <c r="I14" i="7"/>
  <c r="G81" i="3"/>
  <c r="K97" i="3"/>
  <c r="L85" i="3"/>
  <c r="K85" i="3"/>
  <c r="L36" i="3"/>
  <c r="K36" i="3"/>
  <c r="L45" i="3"/>
  <c r="K45" i="3"/>
  <c r="L81" i="3" l="1"/>
  <c r="L35" i="3"/>
  <c r="K81" i="3"/>
  <c r="J34" i="3"/>
  <c r="K35" i="3"/>
  <c r="G34" i="3"/>
  <c r="H12" i="7"/>
  <c r="I13" i="7"/>
  <c r="L34" i="3" l="1"/>
  <c r="K34" i="3"/>
  <c r="H8" i="7"/>
  <c r="I8" i="7" s="1"/>
  <c r="I12" i="7"/>
  <c r="J13" i="3"/>
  <c r="J12" i="3" s="1"/>
  <c r="L12" i="3" s="1"/>
  <c r="K24" i="3"/>
  <c r="K21" i="3"/>
  <c r="K18" i="3"/>
  <c r="K17" i="3"/>
  <c r="K14" i="3"/>
  <c r="J26" i="3"/>
  <c r="G27" i="3"/>
  <c r="J23" i="3"/>
  <c r="J22" i="3" s="1"/>
  <c r="L22" i="3" s="1"/>
  <c r="G23" i="3"/>
  <c r="J20" i="3"/>
  <c r="J19" i="3" s="1"/>
  <c r="L19" i="3" s="1"/>
  <c r="G20" i="3"/>
  <c r="J15" i="3"/>
  <c r="G15" i="3"/>
  <c r="G12" i="3"/>
  <c r="K25" i="1"/>
  <c r="K24" i="1"/>
  <c r="H23" i="1"/>
  <c r="I23" i="1"/>
  <c r="J23" i="1"/>
  <c r="G23" i="1"/>
  <c r="J15" i="1"/>
  <c r="H15" i="1"/>
  <c r="I15" i="1"/>
  <c r="G15" i="1"/>
  <c r="H12" i="1"/>
  <c r="I12" i="1"/>
  <c r="J12" i="1"/>
  <c r="G12" i="1"/>
  <c r="L10" i="1"/>
  <c r="L24" i="1"/>
  <c r="L14" i="1"/>
  <c r="L13" i="1"/>
  <c r="K14" i="1"/>
  <c r="K13" i="1"/>
  <c r="K10" i="1"/>
  <c r="G19" i="3" l="1"/>
  <c r="L26" i="3"/>
  <c r="G26" i="3"/>
  <c r="G22" i="3"/>
  <c r="G11" i="3" s="1"/>
  <c r="K13" i="3"/>
  <c r="L12" i="1"/>
  <c r="K15" i="1"/>
  <c r="K12" i="1"/>
  <c r="L15" i="3"/>
  <c r="K15" i="3"/>
  <c r="K20" i="3"/>
  <c r="K19" i="3"/>
  <c r="K12" i="3"/>
  <c r="K23" i="3"/>
  <c r="K16" i="3"/>
  <c r="H11" i="3"/>
  <c r="J11" i="3"/>
  <c r="L15" i="1"/>
  <c r="J16" i="1"/>
  <c r="J27" i="1" s="1"/>
  <c r="I16" i="1"/>
  <c r="H16" i="1"/>
  <c r="H27" i="1" s="1"/>
  <c r="G16" i="1"/>
  <c r="K22" i="3" l="1"/>
  <c r="K26" i="3"/>
  <c r="I27" i="1"/>
  <c r="L16" i="1"/>
  <c r="G27" i="1"/>
  <c r="K16" i="1"/>
  <c r="H10" i="3"/>
  <c r="J25" i="3"/>
  <c r="L11" i="3"/>
  <c r="G25" i="3"/>
  <c r="K11" i="3"/>
  <c r="K25" i="3" l="1"/>
  <c r="L25" i="3"/>
  <c r="G10" i="3"/>
  <c r="J10" i="3"/>
  <c r="L10" i="3" l="1"/>
  <c r="K10" i="3"/>
</calcChain>
</file>

<file path=xl/sharedStrings.xml><?xml version="1.0" encoding="utf-8"?>
<sst xmlns="http://schemas.openxmlformats.org/spreadsheetml/2006/main" count="279" uniqueCount="160">
  <si>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</si>
  <si>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</si>
  <si>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</si>
  <si>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</si>
  <si>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</si>
  <si>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</si>
  <si>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</si>
  <si>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</si>
  <si>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</si>
  <si>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</si>
  <si>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</si>
  <si>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</si>
  <si>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</si>
  <si>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</si>
  <si>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</si>
  <si>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</si>
  <si>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</si>
  <si>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</si>
  <si>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</si>
  <si>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</si>
  <si>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</si>
  <si>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</si>
  <si>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</si>
  <si>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</si>
  <si>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</si>
  <si>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</si>
  <si>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</si>
  <si>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</si>
  <si>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</si>
  <si>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</si>
  <si>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</si>
  <si>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</si>
  <si>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</si>
  <si>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</si>
  <si>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</si>
  <si>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</si>
  <si>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</si>
  <si>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</si>
  <si>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</si>
  <si>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</si>
  <si>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</si>
  <si>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</si>
  <si>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</si>
  <si>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</si>
  <si>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</si>
  <si>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</si>
  <si>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</si>
  <si>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</si>
  <si>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</si>
  <si>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</si>
  <si>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</si>
  <si>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</si>
  <si>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</si>
  <si>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</si>
  <si>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</si>
  <si>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</si>
  <si>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</si>
  <si>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</si>
  <si>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</si>
  <si>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</si>
  <si>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</si>
  <si>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</si>
  <si>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</si>
  <si>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</si>
  <si>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</si>
  <si>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</si>
  <si>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</si>
  <si>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Prihodi od imovine</t>
  </si>
  <si>
    <t>Prihodi od financijske imovine</t>
  </si>
  <si>
    <t>Kamate na oročena sredstva i depozite po viđenju</t>
  </si>
  <si>
    <t>Prihodi od zateznih kamata</t>
  </si>
  <si>
    <t>Prihodi po posebnim propisima</t>
  </si>
  <si>
    <t>Prihodi od prodaje postrojenja i opreme</t>
  </si>
  <si>
    <t>Uredska oprema i namještaj</t>
  </si>
  <si>
    <t>Prijevozna sredstva u cestovnom prometu</t>
  </si>
  <si>
    <t>Kazne, upravne mjere i ostali prihodi</t>
  </si>
  <si>
    <t>Ostali prihodi</t>
  </si>
  <si>
    <t>Plaće u naravi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</si>
  <si>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</si>
  <si>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</si>
  <si>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</si>
  <si>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</si>
  <si>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</si>
  <si>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</si>
  <si>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</si>
  <si>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</si>
  <si>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</si>
  <si>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</si>
  <si>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</si>
  <si>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</si>
  <si>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</si>
  <si>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</si>
  <si>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</si>
  <si>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</si>
  <si>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</si>
  <si>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</si>
  <si>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</si>
  <si>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</si>
  <si>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</si>
  <si>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Rashodi za usluge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</si>
  <si>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</si>
  <si>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</si>
  <si>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</si>
  <si>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</si>
  <si>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</si>
  <si>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</si>
  <si>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</si>
  <si>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</si>
  <si>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</si>
  <si>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</si>
  <si>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</si>
  <si>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Ostali rashodi</t>
  </si>
  <si>
    <t>Rashodi za nabavu proizvedene dugotrajne imovine</t>
  </si>
  <si>
    <t>Građevinski objekti</t>
  </si>
  <si>
    <t>Poslovni objekti</t>
  </si>
  <si>
    <t>Postrojenja i oprema</t>
  </si>
  <si>
    <t>Komunikacijska oprema</t>
  </si>
  <si>
    <t>Oprema za održavanje i zaštitu</t>
  </si>
  <si>
    <t>Instrumenti, uređaji i strojevi</t>
  </si>
  <si>
    <t>Prijevozna sredstva</t>
  </si>
  <si>
    <t>Nematerijalna proizvedena imovina</t>
  </si>
  <si>
    <t>Rashodi za dodatna ulaganja na nefinancijskoj imovini</t>
  </si>
  <si>
    <t>Dodatna ulaganja na postrojenjima i opremi</t>
  </si>
  <si>
    <t>Dodatna ulaganja za ostalu nefinancijsku imovinu</t>
  </si>
  <si>
    <t>Ulaganja u računalne programe</t>
  </si>
  <si>
    <t>Naknade za rad predstavničkih i izvršnih tijela, povjerenstava i slično</t>
  </si>
  <si>
    <t>Materijal i dijelovi za tekuće i investicijsko održavanje</t>
  </si>
  <si>
    <t>4 Prihodi za posebne namjene</t>
  </si>
  <si>
    <t>43 Ostali prihodi za posebne namjene</t>
  </si>
  <si>
    <t>5 Pomoći</t>
  </si>
  <si>
    <t>51 Pomoći EU</t>
  </si>
  <si>
    <t>7 Prihodi od prodaje ili zamjene   nefinacijske imovine i naknade s naslova osiguranja</t>
  </si>
  <si>
    <t>71 Prihodi od prodaje ili zamjene nefinancijske imovine i nakande s naslova osiguranja</t>
  </si>
  <si>
    <t>048 Istraživanje i razvoj: Ekonomski poslovi</t>
  </si>
  <si>
    <t>A917001</t>
  </si>
  <si>
    <t>PROMET, PROMETNA INFRASTRUKTURA I KOMUNIKACIJE</t>
  </si>
  <si>
    <t>Pomoći EU</t>
  </si>
  <si>
    <t>Prihodi od prodaje ili zamjene nefinancijske imovine i nakande s naslova osiguranja</t>
  </si>
  <si>
    <t>TEKUĆI PLAN 2024.*</t>
  </si>
  <si>
    <t>06565</t>
  </si>
  <si>
    <t>43</t>
  </si>
  <si>
    <t>51</t>
  </si>
  <si>
    <t>71</t>
  </si>
  <si>
    <t>Hrvatska regulatorna agencija za mrežne djelatnosti</t>
  </si>
  <si>
    <t>RAZVOJ TRŽIŠTA POŠTANSKIH USLUGA I ELEKTRONIČKIH KOMUNIKACIJA</t>
  </si>
  <si>
    <t>ADMINISTRACIJA I UPRAVLJANJE (IZ EVIDENCIJSKIH PRIHODA)</t>
  </si>
  <si>
    <t>Ostali prihodi za posebne namjene</t>
  </si>
  <si>
    <t>IZVRŠENJE FINANCIJSKOG PLANA PRORAČUNSKOG KORISNIKA DRŽAVNOG PRORAČUNA
ZA  2024. GODINU</t>
  </si>
  <si>
    <t>OSTVARENJE/ IZVRŠENJE 
2023.</t>
  </si>
  <si>
    <t>OSTVARENJE/ IZVRŠENJE 
2024.</t>
  </si>
  <si>
    <t>Prihodi od prodaje prijevoznih sredstava</t>
  </si>
  <si>
    <t>Dodatna ulaganja na građevinskim objektima</t>
  </si>
  <si>
    <t>Dodatna ulaganja na prijevoznim sredstvima</t>
  </si>
  <si>
    <t>Nematerijalna imovina</t>
  </si>
  <si>
    <t>Licence</t>
  </si>
  <si>
    <t>REBALANS 2024.*</t>
  </si>
  <si>
    <t>Pomoći od međunarodnih organizacija te institucija i tijela EU</t>
  </si>
  <si>
    <t>Tekuće pomoći od institucija i tijela EU</t>
  </si>
  <si>
    <t>Prihodi od upravnih i administrativnih pristojbi, pristojbi po posebnim propisima i naknada</t>
  </si>
  <si>
    <t>Ostali nespomenuti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</si>
</sst>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">
    <xf numFmtId="0" fontId="0" fillId="0" borderId="0"/>
    <xf numFmtId="0" fontId="3" fillId="0" borderId="0"/>
    <xf numFmtId="43" fontId="17" fillId="0" borderId="0" applyFont="0" applyFill="0" applyBorder="0" applyAlignment="0" applyProtection="0"/>
    <xf numFmtId="0" fontId="6" fillId="0" borderId="0"/>
    <xf numFmtId="43" fontId="17" fillId="0" borderId="0" applyFont="0" applyFill="0" applyBorder="0" applyAlignment="0" applyProtection="0"/>
    <xf numFmtId="0" fontId="20" fillId="0" borderId="7" applyNumberFormat="0" applyProtection="0">
      <alignment horizontal="left" vertical="center" wrapText="1"/>
    </xf>
    <xf numFmtId="0" fontId="21" fillId="0" borderId="7" applyNumberFormat="0" applyProtection="0">
      <alignment horizontal="left" vertical="center" wrapText="1"/>
    </xf>
    <xf numFmtId="0" fontId="22" fillId="0" borderId="0"/>
    <xf numFmtId="43" fontId="6" fillId="0" borderId="0" applyFont="0" applyFill="0" applyBorder="0" applyAlignment="0" applyProtection="0"/>
  </cellStyleXfs>
  <cellXfs count="190">
    <xf numFmtId="0" fontId="0" fillId="0" borderId="0" xfId="0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0" borderId="3" xfId="0" quotePrefix="1" applyNumberFormat="1" applyFont="1" applyFill="1" applyBorder="1" applyAlignment="1" applyProtection="1">
      <alignment horizontal="center" vertical="center" wrapText="1"/>
    </xf>
    <xf numFmtId="0" fontId="12" fillId="0" borderId="3" xfId="0" quotePrefix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5" fillId="2" borderId="3" xfId="0" applyNumberFormat="1" applyFont="1" applyFill="1" applyBorder="1" applyAlignment="1"/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3" fontId="3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vertical="top" wrapText="1"/>
    </xf>
    <xf numFmtId="0" fontId="16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 applyProtection="1">
      <alignment horizontal="right" wrapText="1"/>
    </xf>
    <xf numFmtId="4" fontId="4" fillId="3" borderId="3" xfId="0" applyNumberFormat="1" applyFont="1" applyFill="1" applyBorder="1" applyAlignment="1">
      <alignment horizontal="right"/>
    </xf>
    <xf numFmtId="4" fontId="5" fillId="3" borderId="3" xfId="2" applyNumberFormat="1" applyFont="1" applyFill="1" applyBorder="1" applyAlignment="1" applyProtection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3" xfId="2" applyNumberFormat="1" applyFont="1" applyFill="1" applyBorder="1" applyAlignment="1" applyProtection="1">
      <alignment vertical="center" wrapText="1"/>
    </xf>
    <xf numFmtId="4" fontId="5" fillId="0" borderId="3" xfId="2" applyNumberFormat="1" applyFont="1" applyBorder="1" applyAlignment="1">
      <alignment horizontal="right"/>
    </xf>
    <xf numFmtId="4" fontId="8" fillId="0" borderId="3" xfId="2" applyNumberFormat="1" applyFont="1" applyFill="1" applyBorder="1" applyAlignment="1" applyProtection="1">
      <alignment vertical="center"/>
    </xf>
    <xf numFmtId="4" fontId="5" fillId="3" borderId="3" xfId="2" quotePrefix="1" applyNumberFormat="1" applyFont="1" applyFill="1" applyBorder="1" applyAlignment="1">
      <alignment horizontal="right" wrapText="1"/>
    </xf>
    <xf numFmtId="164" fontId="5" fillId="0" borderId="3" xfId="2" applyNumberFormat="1" applyFont="1" applyFill="1" applyBorder="1" applyAlignment="1">
      <alignment wrapText="1"/>
    </xf>
    <xf numFmtId="164" fontId="8" fillId="3" borderId="3" xfId="2" applyNumberFormat="1" applyFont="1" applyFill="1" applyBorder="1" applyAlignment="1" applyProtection="1">
      <alignment vertical="center" wrapText="1"/>
    </xf>
    <xf numFmtId="164" fontId="5" fillId="0" borderId="3" xfId="2" applyNumberFormat="1" applyFont="1" applyBorder="1" applyAlignment="1">
      <alignment wrapText="1"/>
    </xf>
    <xf numFmtId="3" fontId="5" fillId="0" borderId="3" xfId="2" applyNumberFormat="1" applyFont="1" applyBorder="1" applyAlignment="1">
      <alignment horizontal="right"/>
    </xf>
    <xf numFmtId="3" fontId="5" fillId="3" borderId="3" xfId="2" quotePrefix="1" applyNumberFormat="1" applyFont="1" applyFill="1" applyBorder="1" applyAlignment="1">
      <alignment horizontal="right" wrapText="1"/>
    </xf>
    <xf numFmtId="165" fontId="5" fillId="0" borderId="3" xfId="2" applyNumberFormat="1" applyFont="1" applyFill="1" applyBorder="1" applyAlignment="1">
      <alignment wrapText="1"/>
    </xf>
    <xf numFmtId="165" fontId="8" fillId="3" borderId="3" xfId="2" applyNumberFormat="1" applyFont="1" applyFill="1" applyBorder="1" applyAlignment="1" applyProtection="1">
      <alignment vertical="center" wrapText="1"/>
    </xf>
    <xf numFmtId="165" fontId="8" fillId="0" borderId="3" xfId="2" applyNumberFormat="1" applyFont="1" applyFill="1" applyBorder="1" applyAlignment="1" applyProtection="1">
      <alignment vertical="center" wrapText="1"/>
    </xf>
    <xf numFmtId="165" fontId="5" fillId="0" borderId="3" xfId="2" applyNumberFormat="1" applyFont="1" applyBorder="1" applyAlignment="1">
      <alignment wrapText="1"/>
    </xf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/>
    <xf numFmtId="4" fontId="3" fillId="2" borderId="3" xfId="0" applyNumberFormat="1" applyFont="1" applyFill="1" applyBorder="1" applyAlignment="1">
      <alignment horizontal="right"/>
    </xf>
    <xf numFmtId="4" fontId="13" fillId="2" borderId="3" xfId="0" applyNumberFormat="1" applyFont="1" applyFill="1" applyBorder="1" applyAlignment="1" applyProtection="1">
      <alignment vertical="center" wrapText="1"/>
    </xf>
    <xf numFmtId="4" fontId="0" fillId="0" borderId="3" xfId="0" applyNumberFormat="1" applyBorder="1"/>
    <xf numFmtId="2" fontId="1" fillId="0" borderId="3" xfId="0" applyNumberFormat="1" applyFont="1" applyBorder="1"/>
    <xf numFmtId="2" fontId="0" fillId="0" borderId="3" xfId="0" applyNumberFormat="1" applyBorder="1"/>
    <xf numFmtId="3" fontId="5" fillId="2" borderId="3" xfId="0" applyNumberFormat="1" applyFont="1" applyFill="1" applyBorder="1" applyAlignment="1" applyProtection="1">
      <alignment horizontal="right" wrapText="1"/>
    </xf>
    <xf numFmtId="4" fontId="1" fillId="0" borderId="3" xfId="0" applyNumberFormat="1" applyFont="1" applyBorder="1"/>
    <xf numFmtId="2" fontId="5" fillId="2" borderId="3" xfId="0" applyNumberFormat="1" applyFont="1" applyFill="1" applyBorder="1" applyAlignment="1">
      <alignment horizontal="right"/>
    </xf>
    <xf numFmtId="0" fontId="19" fillId="0" borderId="3" xfId="0" applyFont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4" fontId="5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0" fillId="0" borderId="3" xfId="0" applyNumberFormat="1" applyFill="1" applyBorder="1"/>
    <xf numFmtId="0" fontId="0" fillId="0" borderId="0" xfId="0" applyNumberFormat="1"/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6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3" fontId="3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" fontId="5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2" fontId="1" fillId="0" borderId="3" xfId="0" applyNumberFormat="1" applyFont="1" applyBorder="1"/>
    <xf numFmtId="2" fontId="0" fillId="0" borderId="3" xfId="0" applyNumberFormat="1" applyBorder="1"/>
    <xf numFmtId="3" fontId="5" fillId="2" borderId="3" xfId="0" applyNumberFormat="1" applyFont="1" applyFill="1" applyBorder="1" applyAlignment="1" applyProtection="1">
      <alignment horizontal="right" wrapText="1"/>
    </xf>
    <xf numFmtId="4" fontId="1" fillId="0" borderId="3" xfId="0" applyNumberFormat="1" applyFont="1" applyBorder="1"/>
    <xf numFmtId="0" fontId="0" fillId="0" borderId="0" xfId="0" applyFont="1"/>
    <xf numFmtId="2" fontId="3" fillId="2" borderId="3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left" vertical="center"/>
    </xf>
    <xf numFmtId="0" fontId="18" fillId="0" borderId="3" xfId="0" quotePrefix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/>
    </xf>
    <xf numFmtId="2" fontId="1" fillId="0" borderId="3" xfId="0" applyNumberFormat="1" applyFont="1" applyFill="1" applyBorder="1"/>
    <xf numFmtId="0" fontId="0" fillId="0" borderId="0" xfId="0" applyFill="1"/>
    <xf numFmtId="0" fontId="6" fillId="0" borderId="3" xfId="0" quotePrefix="1" applyFont="1" applyFill="1" applyBorder="1" applyAlignment="1">
      <alignment horizontal="left" vertical="center"/>
    </xf>
    <xf numFmtId="0" fontId="7" fillId="0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18" fillId="0" borderId="3" xfId="0" quotePrefix="1" applyFont="1" applyFill="1" applyBorder="1" applyAlignment="1">
      <alignment horizontal="left" vertical="center" wrapText="1"/>
    </xf>
    <xf numFmtId="4" fontId="0" fillId="0" borderId="3" xfId="0" applyNumberFormat="1" applyFill="1" applyBorder="1"/>
    <xf numFmtId="0" fontId="20" fillId="0" borderId="3" xfId="5" quotePrefix="1" applyFont="1" applyFill="1" applyBorder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>
      <alignment horizontal="center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49" fontId="5" fillId="2" borderId="4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2" xfId="0" applyFont="1" applyFill="1" applyBorder="1" applyAlignment="1">
      <alignment horizontal="left" vertical="center" wrapText="1" indent="5"/>
    </xf>
    <xf numFmtId="0" fontId="3" fillId="2" borderId="4" xfId="0" applyFont="1" applyFill="1" applyBorder="1" applyAlignment="1">
      <alignment horizontal="left" vertical="center" wrapText="1" indent="5"/>
    </xf>
    <xf numFmtId="0" fontId="5" fillId="2" borderId="1" xfId="0" applyFont="1" applyFill="1" applyBorder="1" applyAlignment="1">
      <alignment horizontal="left" vertical="center" wrapText="1" indent="5"/>
    </xf>
    <xf numFmtId="0" fontId="5" fillId="2" borderId="2" xfId="0" applyFont="1" applyFill="1" applyBorder="1" applyAlignment="1">
      <alignment horizontal="left" vertical="center" wrapText="1" indent="5"/>
    </xf>
    <xf numFmtId="0" fontId="5" fillId="2" borderId="4" xfId="0" applyFont="1" applyFill="1" applyBorder="1" applyAlignment="1">
      <alignment horizontal="left" vertical="center" wrapText="1" indent="5"/>
    </xf>
    <xf numFmtId="0" fontId="5" fillId="2" borderId="3" xfId="0" applyFont="1" applyFill="1" applyBorder="1" applyAlignment="1">
      <alignment horizontal="left" vertical="center" wrapText="1" indent="5"/>
    </xf>
    <xf numFmtId="0" fontId="3" fillId="2" borderId="3" xfId="0" applyFont="1" applyFill="1" applyBorder="1" applyAlignment="1">
      <alignment horizontal="left" vertical="center" wrapText="1" indent="5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9">
    <cellStyle name="Comma" xfId="2" builtinId="3"/>
    <cellStyle name="Comma 2" xfId="4"/>
    <cellStyle name="Comma 2 2" xfId="8"/>
    <cellStyle name="Normal" xfId="0" builtinId="0"/>
    <cellStyle name="Normal 2" xfId="3"/>
    <cellStyle name="Normal 3" xfId="7"/>
    <cellStyle name="Obično_List4" xfId="1"/>
    <cellStyle name="SAPBEXHLevel2" xfId="6"/>
    <cellStyle name="SAPBEXHLevel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tabSelected="1" zoomScaleNormal="100" workbookViewId="0">
      <selection activeCell="B2" sqref="B2:L2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42" t="s">
        <v>147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2:12" ht="18" customHeight="1" x14ac:dyDescent="0.2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2:12" ht="15.75" customHeight="1" x14ac:dyDescent="0.25">
      <c r="B3" s="142" t="s">
        <v>13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12" ht="18" x14ac:dyDescent="0.25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2:12" ht="18" customHeight="1" x14ac:dyDescent="0.25">
      <c r="B5" s="142" t="s">
        <v>54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8" customHeight="1" x14ac:dyDescent="0.25"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2:12" ht="18" customHeight="1" x14ac:dyDescent="0.25">
      <c r="B7" s="157" t="s">
        <v>62</v>
      </c>
      <c r="C7" s="157"/>
      <c r="D7" s="157"/>
      <c r="E7" s="157"/>
      <c r="F7" s="157"/>
      <c r="G7" s="48"/>
      <c r="H7" s="44"/>
      <c r="I7" s="118"/>
      <c r="J7" s="118"/>
      <c r="K7" s="45"/>
      <c r="L7" s="45"/>
    </row>
    <row r="8" spans="2:12" ht="25.5" x14ac:dyDescent="0.25">
      <c r="B8" s="137" t="s">
        <v>8</v>
      </c>
      <c r="C8" s="137"/>
      <c r="D8" s="137"/>
      <c r="E8" s="137"/>
      <c r="F8" s="137"/>
      <c r="G8" s="22" t="s">
        <v>148</v>
      </c>
      <c r="H8" s="22" t="s">
        <v>155</v>
      </c>
      <c r="I8" s="22" t="s">
        <v>138</v>
      </c>
      <c r="J8" s="22" t="s">
        <v>149</v>
      </c>
      <c r="K8" s="22" t="s">
        <v>28</v>
      </c>
      <c r="L8" s="22" t="s">
        <v>52</v>
      </c>
    </row>
    <row r="9" spans="2:12" x14ac:dyDescent="0.25">
      <c r="B9" s="151">
        <v>1</v>
      </c>
      <c r="C9" s="151"/>
      <c r="D9" s="151"/>
      <c r="E9" s="151"/>
      <c r="F9" s="152"/>
      <c r="G9" s="27">
        <v>2</v>
      </c>
      <c r="H9" s="26">
        <v>3</v>
      </c>
      <c r="I9" s="26">
        <v>4</v>
      </c>
      <c r="J9" s="26">
        <v>5</v>
      </c>
      <c r="K9" s="26" t="s">
        <v>39</v>
      </c>
      <c r="L9" s="26" t="s">
        <v>40</v>
      </c>
    </row>
    <row r="10" spans="2:12" x14ac:dyDescent="0.25">
      <c r="B10" s="135" t="s">
        <v>30</v>
      </c>
      <c r="C10" s="136"/>
      <c r="D10" s="136"/>
      <c r="E10" s="136"/>
      <c r="F10" s="149"/>
      <c r="G10" s="68">
        <v>13846413.380000001</v>
      </c>
      <c r="H10" s="63">
        <v>15996200</v>
      </c>
      <c r="I10" s="63">
        <v>15996200</v>
      </c>
      <c r="J10" s="68">
        <v>15808550.369999999</v>
      </c>
      <c r="K10" s="52">
        <f t="shared" ref="K10:K15" si="0">J10/G10*100</f>
        <v>114.17072375460162</v>
      </c>
      <c r="L10" s="53">
        <f>J10/I10*100</f>
        <v>98.826911203910925</v>
      </c>
    </row>
    <row r="11" spans="2:12" x14ac:dyDescent="0.25">
      <c r="B11" s="150" t="s">
        <v>29</v>
      </c>
      <c r="C11" s="149"/>
      <c r="D11" s="149"/>
      <c r="E11" s="149"/>
      <c r="F11" s="149"/>
      <c r="G11" s="68">
        <v>39677.72</v>
      </c>
      <c r="H11" s="63">
        <v>93300</v>
      </c>
      <c r="I11" s="63">
        <v>93300</v>
      </c>
      <c r="J11" s="68">
        <v>112213.12</v>
      </c>
      <c r="K11" s="52">
        <f t="shared" ref="K11" si="1">J11/G11*100</f>
        <v>282.81141154280033</v>
      </c>
      <c r="L11" s="53">
        <f>J11/I11*100</f>
        <v>120.27129689174704</v>
      </c>
    </row>
    <row r="12" spans="2:12" x14ac:dyDescent="0.25">
      <c r="B12" s="146" t="s">
        <v>0</v>
      </c>
      <c r="C12" s="147"/>
      <c r="D12" s="147"/>
      <c r="E12" s="147"/>
      <c r="F12" s="148"/>
      <c r="G12" s="69">
        <f>+G10+G11</f>
        <v>13886091.100000001</v>
      </c>
      <c r="H12" s="64">
        <f t="shared" ref="H12:J12" si="2">+H10+H11</f>
        <v>16089500</v>
      </c>
      <c r="I12" s="64">
        <f t="shared" si="2"/>
        <v>16089500</v>
      </c>
      <c r="J12" s="69">
        <f t="shared" si="2"/>
        <v>15920763.489999998</v>
      </c>
      <c r="K12" s="54">
        <f t="shared" si="0"/>
        <v>114.65259283802334</v>
      </c>
      <c r="L12" s="54">
        <f t="shared" ref="L12:L15" si="3">J12/I12*100</f>
        <v>98.951263184064132</v>
      </c>
    </row>
    <row r="13" spans="2:12" x14ac:dyDescent="0.25">
      <c r="B13" s="156" t="s">
        <v>31</v>
      </c>
      <c r="C13" s="136"/>
      <c r="D13" s="136"/>
      <c r="E13" s="136"/>
      <c r="F13" s="136"/>
      <c r="G13" s="70">
        <v>12024635.6</v>
      </c>
      <c r="H13" s="63">
        <v>14741275</v>
      </c>
      <c r="I13" s="63">
        <v>14741275</v>
      </c>
      <c r="J13" s="68">
        <v>12612609.08</v>
      </c>
      <c r="K13" s="52">
        <f t="shared" si="0"/>
        <v>104.8897405256921</v>
      </c>
      <c r="L13" s="55">
        <f t="shared" si="3"/>
        <v>85.559824913380965</v>
      </c>
    </row>
    <row r="14" spans="2:12" x14ac:dyDescent="0.25">
      <c r="B14" s="154" t="s">
        <v>32</v>
      </c>
      <c r="C14" s="149"/>
      <c r="D14" s="149"/>
      <c r="E14" s="149"/>
      <c r="F14" s="149"/>
      <c r="G14" s="70">
        <v>1737471.11</v>
      </c>
      <c r="H14" s="65">
        <v>2330684</v>
      </c>
      <c r="I14" s="65">
        <v>2330684</v>
      </c>
      <c r="J14" s="71">
        <v>1179119.77</v>
      </c>
      <c r="K14" s="52">
        <f t="shared" si="0"/>
        <v>67.864136745272262</v>
      </c>
      <c r="L14" s="55">
        <f t="shared" si="3"/>
        <v>50.59114706240743</v>
      </c>
    </row>
    <row r="15" spans="2:12" x14ac:dyDescent="0.25">
      <c r="B15" s="17" t="s">
        <v>1</v>
      </c>
      <c r="C15" s="42"/>
      <c r="D15" s="42"/>
      <c r="E15" s="42"/>
      <c r="F15" s="42"/>
      <c r="G15" s="69">
        <f>+G13+G14</f>
        <v>13762106.709999999</v>
      </c>
      <c r="H15" s="64">
        <f t="shared" ref="H15:J15" si="4">+H13+H14</f>
        <v>17071959</v>
      </c>
      <c r="I15" s="64">
        <f t="shared" si="4"/>
        <v>17071959</v>
      </c>
      <c r="J15" s="69">
        <f t="shared" si="4"/>
        <v>13791728.85</v>
      </c>
      <c r="K15" s="54">
        <f t="shared" si="0"/>
        <v>100.21524422549692</v>
      </c>
      <c r="L15" s="54">
        <f t="shared" si="3"/>
        <v>80.785859724709979</v>
      </c>
    </row>
    <row r="16" spans="2:12" x14ac:dyDescent="0.25">
      <c r="B16" s="155" t="s">
        <v>2</v>
      </c>
      <c r="C16" s="147"/>
      <c r="D16" s="147"/>
      <c r="E16" s="147"/>
      <c r="F16" s="147"/>
      <c r="G16" s="69">
        <f>+G12-G15</f>
        <v>123984.39000000246</v>
      </c>
      <c r="H16" s="64">
        <f t="shared" ref="H16:J16" si="5">+H12-H15</f>
        <v>-982459</v>
      </c>
      <c r="I16" s="64">
        <f t="shared" si="5"/>
        <v>-982459</v>
      </c>
      <c r="J16" s="69">
        <f t="shared" si="5"/>
        <v>2129034.6399999987</v>
      </c>
      <c r="K16" s="54">
        <f t="shared" ref="K16" si="6">J16/G16*100</f>
        <v>1717.1795901080422</v>
      </c>
      <c r="L16" s="54">
        <f t="shared" ref="L16" si="7">J16/I16*100</f>
        <v>-216.70468080601825</v>
      </c>
    </row>
    <row r="17" spans="1:31" ht="18" x14ac:dyDescent="0.25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</row>
    <row r="18" spans="1:31" ht="18" customHeight="1" x14ac:dyDescent="0.25">
      <c r="B18" s="134" t="s">
        <v>59</v>
      </c>
      <c r="C18" s="134"/>
      <c r="D18" s="134"/>
      <c r="E18" s="134"/>
      <c r="F18" s="134"/>
      <c r="G18" s="43"/>
      <c r="H18" s="44"/>
      <c r="I18" s="44"/>
      <c r="J18" s="44"/>
      <c r="K18" s="45"/>
      <c r="L18" s="45"/>
    </row>
    <row r="19" spans="1:31" ht="25.5" x14ac:dyDescent="0.25">
      <c r="B19" s="137" t="s">
        <v>8</v>
      </c>
      <c r="C19" s="137"/>
      <c r="D19" s="137"/>
      <c r="E19" s="137"/>
      <c r="F19" s="137"/>
      <c r="G19" s="22" t="str">
        <f>+G8</f>
        <v>OSTVARENJE/ IZVRŠENJE 
2023.</v>
      </c>
      <c r="H19" s="22" t="str">
        <f t="shared" ref="H19:J19" si="8">+H8</f>
        <v>REBALANS 2024.*</v>
      </c>
      <c r="I19" s="22" t="str">
        <f t="shared" si="8"/>
        <v>TEKUĆI PLAN 2024.*</v>
      </c>
      <c r="J19" s="22" t="str">
        <f t="shared" si="8"/>
        <v>OSTVARENJE/ IZVRŠENJE 
2024.</v>
      </c>
      <c r="K19" s="1" t="s">
        <v>28</v>
      </c>
      <c r="L19" s="1" t="s">
        <v>52</v>
      </c>
    </row>
    <row r="20" spans="1:31" x14ac:dyDescent="0.25">
      <c r="B20" s="138">
        <v>1</v>
      </c>
      <c r="C20" s="139"/>
      <c r="D20" s="139"/>
      <c r="E20" s="139"/>
      <c r="F20" s="139"/>
      <c r="G20" s="28">
        <v>2</v>
      </c>
      <c r="H20" s="26">
        <v>3</v>
      </c>
      <c r="I20" s="26">
        <v>4</v>
      </c>
      <c r="J20" s="26">
        <v>5</v>
      </c>
      <c r="K20" s="26" t="s">
        <v>39</v>
      </c>
      <c r="L20" s="26" t="s">
        <v>40</v>
      </c>
    </row>
    <row r="21" spans="1:31" ht="15.75" customHeight="1" x14ac:dyDescent="0.25">
      <c r="B21" s="135" t="s">
        <v>33</v>
      </c>
      <c r="C21" s="140"/>
      <c r="D21" s="140"/>
      <c r="E21" s="140"/>
      <c r="F21" s="140"/>
      <c r="G21" s="58">
        <v>0</v>
      </c>
      <c r="H21" s="66">
        <v>0</v>
      </c>
      <c r="I21" s="66">
        <v>0</v>
      </c>
      <c r="J21" s="60">
        <v>0</v>
      </c>
      <c r="K21" s="16"/>
      <c r="L21" s="16"/>
    </row>
    <row r="22" spans="1:31" x14ac:dyDescent="0.25">
      <c r="B22" s="135" t="s">
        <v>34</v>
      </c>
      <c r="C22" s="136"/>
      <c r="D22" s="136"/>
      <c r="E22" s="136"/>
      <c r="F22" s="136"/>
      <c r="G22" s="58">
        <v>0</v>
      </c>
      <c r="H22" s="66">
        <v>0</v>
      </c>
      <c r="I22" s="66">
        <v>0</v>
      </c>
      <c r="J22" s="60">
        <v>0</v>
      </c>
      <c r="K22" s="16"/>
      <c r="L22" s="16"/>
    </row>
    <row r="23" spans="1:31" ht="15" customHeight="1" x14ac:dyDescent="0.25">
      <c r="B23" s="131" t="s">
        <v>53</v>
      </c>
      <c r="C23" s="132"/>
      <c r="D23" s="132"/>
      <c r="E23" s="132"/>
      <c r="F23" s="133"/>
      <c r="G23" s="62">
        <f>SUM(G21:G22)</f>
        <v>0</v>
      </c>
      <c r="H23" s="67">
        <f t="shared" ref="H23:J23" si="9">SUM(H21:H22)</f>
        <v>0</v>
      </c>
      <c r="I23" s="67">
        <f t="shared" si="9"/>
        <v>0</v>
      </c>
      <c r="J23" s="62">
        <f t="shared" si="9"/>
        <v>0</v>
      </c>
      <c r="K23" s="31"/>
      <c r="L23" s="31"/>
    </row>
    <row r="24" spans="1:31" s="32" customFormat="1" ht="15" customHeight="1" x14ac:dyDescent="0.25">
      <c r="A24"/>
      <c r="B24" s="135" t="s">
        <v>17</v>
      </c>
      <c r="C24" s="136"/>
      <c r="D24" s="136"/>
      <c r="E24" s="136"/>
      <c r="F24" s="136"/>
      <c r="G24" s="59">
        <v>2577836.1800000002</v>
      </c>
      <c r="H24" s="66">
        <v>2701821</v>
      </c>
      <c r="I24" s="66">
        <v>2701821</v>
      </c>
      <c r="J24" s="60">
        <v>2701820.57</v>
      </c>
      <c r="K24" s="52">
        <f>J24/G24*100</f>
        <v>104.80963030009143</v>
      </c>
      <c r="L24" s="52">
        <f t="shared" ref="L24" si="10">J24/I24*100</f>
        <v>99.999984084807977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s="32" customFormat="1" ht="15" customHeight="1" x14ac:dyDescent="0.25">
      <c r="A25"/>
      <c r="B25" s="135" t="s">
        <v>58</v>
      </c>
      <c r="C25" s="136"/>
      <c r="D25" s="136"/>
      <c r="E25" s="136"/>
      <c r="F25" s="136"/>
      <c r="G25" s="61">
        <v>-2701820.57</v>
      </c>
      <c r="H25" s="66">
        <v>-1719362</v>
      </c>
      <c r="I25" s="66">
        <v>-1719362</v>
      </c>
      <c r="J25" s="60">
        <v>-4830855.21</v>
      </c>
      <c r="K25" s="52">
        <f>J25/G25*100</f>
        <v>178.80000114145255</v>
      </c>
      <c r="L25" s="52">
        <f>J25/I25*100</f>
        <v>280.96789448644324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s="41" customFormat="1" x14ac:dyDescent="0.25">
      <c r="A26" s="40"/>
      <c r="B26" s="131" t="s">
        <v>60</v>
      </c>
      <c r="C26" s="132"/>
      <c r="D26" s="132"/>
      <c r="E26" s="132"/>
      <c r="F26" s="133"/>
      <c r="G26" s="62">
        <f>+G24+G25</f>
        <v>-123984.38999999966</v>
      </c>
      <c r="H26" s="67">
        <f t="shared" ref="H26:J26" si="11">+H24+H25</f>
        <v>982459</v>
      </c>
      <c r="I26" s="67">
        <f t="shared" si="11"/>
        <v>982459</v>
      </c>
      <c r="J26" s="62">
        <f t="shared" si="11"/>
        <v>-2129034.64</v>
      </c>
      <c r="K26" s="57">
        <f>J26/G26*100</f>
        <v>1717.179590108082</v>
      </c>
      <c r="L26" s="57">
        <f>J26/I26*100</f>
        <v>-216.70468080601836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ht="15.75" x14ac:dyDescent="0.25">
      <c r="B27" s="153" t="s">
        <v>61</v>
      </c>
      <c r="C27" s="153"/>
      <c r="D27" s="153"/>
      <c r="E27" s="153"/>
      <c r="F27" s="153"/>
      <c r="G27" s="62">
        <f>+G16+G26</f>
        <v>2.7939677238464355E-9</v>
      </c>
      <c r="H27" s="67">
        <f t="shared" ref="H27:J27" si="12">+H16+H26</f>
        <v>0</v>
      </c>
      <c r="I27" s="67">
        <f t="shared" si="12"/>
        <v>0</v>
      </c>
      <c r="J27" s="62">
        <f t="shared" si="12"/>
        <v>0</v>
      </c>
      <c r="K27" s="56"/>
      <c r="L27" s="56"/>
    </row>
    <row r="29" spans="1:31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9"/>
    </row>
    <row r="30" spans="1:31" ht="15" customHeight="1" x14ac:dyDescent="0.25">
      <c r="B30" s="144" t="s">
        <v>63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</row>
    <row r="31" spans="1:31" ht="15" customHeight="1" x14ac:dyDescent="0.25">
      <c r="B31" s="144" t="s">
        <v>64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</row>
    <row r="32" spans="1:31" ht="15" customHeight="1" x14ac:dyDescent="0.25">
      <c r="B32" s="144" t="s">
        <v>65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2:12" ht="36.75" customHeight="1" x14ac:dyDescent="0.25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2:12" ht="15" customHeight="1" x14ac:dyDescent="0.25">
      <c r="B34" s="145" t="s">
        <v>66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</row>
    <row r="35" spans="2:12" x14ac:dyDescent="0.25"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</row>
  </sheetData>
  <mergeCells count="30"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7:F7"/>
    <mergeCell ref="B31:L31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  <ignoredErrors>
    <ignoredError sqref="G23:J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topLeftCell="A4" zoomScale="90" zoomScaleNormal="90" workbookViewId="0">
      <selection activeCell="J86" sqref="J8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1:12" ht="18" x14ac:dyDescent="0.25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customHeight="1" x14ac:dyDescent="0.25">
      <c r="B2" s="142" t="s">
        <v>13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18" x14ac:dyDescent="0.25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15.75" customHeight="1" x14ac:dyDescent="0.25">
      <c r="B4" s="142" t="s">
        <v>56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ht="18" x14ac:dyDescent="0.25"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</row>
    <row r="6" spans="1:12" ht="15.75" customHeight="1" x14ac:dyDescent="0.25">
      <c r="B6" s="142" t="s">
        <v>41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2" ht="18" x14ac:dyDescent="0.25"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2" ht="45" customHeight="1" x14ac:dyDescent="0.25">
      <c r="B8" s="161" t="s">
        <v>8</v>
      </c>
      <c r="C8" s="162"/>
      <c r="D8" s="162"/>
      <c r="E8" s="162"/>
      <c r="F8" s="163"/>
      <c r="G8" s="31" t="str">
        <f>+SAŽETAK!G8</f>
        <v>OSTVARENJE/ IZVRŠENJE 
2023.</v>
      </c>
      <c r="H8" s="31" t="str">
        <f>+SAŽETAK!H8</f>
        <v>REBALANS 2024.*</v>
      </c>
      <c r="I8" s="31" t="str">
        <f>+SAŽETAK!I8</f>
        <v>TEKUĆI PLAN 2024.*</v>
      </c>
      <c r="J8" s="31" t="str">
        <f>+SAŽETAK!J8</f>
        <v>OSTVARENJE/ IZVRŠENJE 
2024.</v>
      </c>
      <c r="K8" s="31" t="s">
        <v>28</v>
      </c>
      <c r="L8" s="31" t="s">
        <v>52</v>
      </c>
    </row>
    <row r="9" spans="1:12" x14ac:dyDescent="0.25">
      <c r="B9" s="158">
        <v>1</v>
      </c>
      <c r="C9" s="159"/>
      <c r="D9" s="159"/>
      <c r="E9" s="159"/>
      <c r="F9" s="160"/>
      <c r="G9" s="33">
        <v>2</v>
      </c>
      <c r="H9" s="33">
        <v>3</v>
      </c>
      <c r="I9" s="33">
        <v>4</v>
      </c>
      <c r="J9" s="33">
        <v>5</v>
      </c>
      <c r="K9" s="33" t="s">
        <v>39</v>
      </c>
      <c r="L9" s="33" t="s">
        <v>40</v>
      </c>
    </row>
    <row r="10" spans="1:12" x14ac:dyDescent="0.25">
      <c r="B10" s="6"/>
      <c r="C10" s="6"/>
      <c r="D10" s="6"/>
      <c r="E10" s="6"/>
      <c r="F10" s="6" t="s">
        <v>51</v>
      </c>
      <c r="G10" s="77">
        <f>+G11+G25</f>
        <v>13886091.100000001</v>
      </c>
      <c r="H10" s="72">
        <f>+H11+H25</f>
        <v>16089500</v>
      </c>
      <c r="I10" s="72">
        <f>+I11+I25</f>
        <v>16089500</v>
      </c>
      <c r="J10" s="77">
        <f>+J11+J25</f>
        <v>15920763.49</v>
      </c>
      <c r="K10" s="82">
        <f>+J10/G10*100</f>
        <v>114.65259283802337</v>
      </c>
      <c r="L10" s="82">
        <f>+J10/I10*100</f>
        <v>98.951263184064146</v>
      </c>
    </row>
    <row r="11" spans="1:12" x14ac:dyDescent="0.25">
      <c r="B11" s="6">
        <v>6</v>
      </c>
      <c r="C11" s="6"/>
      <c r="D11" s="6"/>
      <c r="E11" s="6"/>
      <c r="F11" s="6" t="s">
        <v>3</v>
      </c>
      <c r="G11" s="78">
        <f>+G12+G15+G19+G22</f>
        <v>13846413.380000001</v>
      </c>
      <c r="H11" s="30">
        <f>+H12+H15+H19+H22</f>
        <v>15996200</v>
      </c>
      <c r="I11" s="30">
        <f>+I12+I15+I19+I22</f>
        <v>15996200</v>
      </c>
      <c r="J11" s="78">
        <f>+J12+J15+J19+J22</f>
        <v>15808550.370000001</v>
      </c>
      <c r="K11" s="112">
        <f t="shared" ref="K11:K26" si="0">+J11/G11*100</f>
        <v>114.17072375460164</v>
      </c>
      <c r="L11" s="112">
        <f>+J11/I11*100</f>
        <v>98.826911203910939</v>
      </c>
    </row>
    <row r="12" spans="1:12" ht="25.5" x14ac:dyDescent="0.25">
      <c r="A12" s="95"/>
      <c r="B12" s="6"/>
      <c r="C12" s="6">
        <v>63</v>
      </c>
      <c r="D12" s="6"/>
      <c r="E12" s="6"/>
      <c r="F12" s="6" t="s">
        <v>15</v>
      </c>
      <c r="G12" s="77">
        <f>+G13</f>
        <v>42714.74</v>
      </c>
      <c r="H12" s="72">
        <v>50000</v>
      </c>
      <c r="I12" s="72">
        <v>50000</v>
      </c>
      <c r="J12" s="77">
        <f t="shared" ref="J12" si="1">+J13</f>
        <v>59253.48</v>
      </c>
      <c r="K12" s="82">
        <f t="shared" si="0"/>
        <v>138.71904639943963</v>
      </c>
      <c r="L12" s="82">
        <f>+J12/I12*100</f>
        <v>118.50696000000001</v>
      </c>
    </row>
    <row r="13" spans="1:12" ht="25.5" customHeight="1" x14ac:dyDescent="0.25">
      <c r="A13" s="95"/>
      <c r="B13" s="7"/>
      <c r="C13" s="7"/>
      <c r="D13" s="7">
        <v>632</v>
      </c>
      <c r="E13" s="7"/>
      <c r="F13" s="103" t="s">
        <v>156</v>
      </c>
      <c r="G13" s="110">
        <v>42714.74</v>
      </c>
      <c r="H13" s="4"/>
      <c r="I13" s="4"/>
      <c r="J13" s="79">
        <f>+J14</f>
        <v>59253.48</v>
      </c>
      <c r="K13" s="83">
        <f t="shared" si="0"/>
        <v>138.71904639943963</v>
      </c>
      <c r="L13" s="83"/>
    </row>
    <row r="14" spans="1:12" x14ac:dyDescent="0.25">
      <c r="A14" s="95"/>
      <c r="B14" s="7"/>
      <c r="C14" s="7"/>
      <c r="D14" s="7"/>
      <c r="E14" s="7">
        <v>6323</v>
      </c>
      <c r="F14" s="130" t="s">
        <v>157</v>
      </c>
      <c r="G14" s="111">
        <v>42714.74</v>
      </c>
      <c r="H14" s="4"/>
      <c r="I14" s="4"/>
      <c r="J14" s="81">
        <v>59253.48</v>
      </c>
      <c r="K14" s="83">
        <f t="shared" si="0"/>
        <v>138.71904639943963</v>
      </c>
      <c r="L14" s="83"/>
    </row>
    <row r="15" spans="1:12" s="123" customFormat="1" x14ac:dyDescent="0.25">
      <c r="A15" s="95"/>
      <c r="B15" s="119"/>
      <c r="C15" s="119">
        <v>64</v>
      </c>
      <c r="D15" s="120"/>
      <c r="E15" s="120"/>
      <c r="F15" s="120" t="s">
        <v>67</v>
      </c>
      <c r="G15" s="53">
        <f>+G16</f>
        <v>4755.09</v>
      </c>
      <c r="H15" s="121">
        <v>14730</v>
      </c>
      <c r="I15" s="121">
        <v>14730</v>
      </c>
      <c r="J15" s="53">
        <f t="shared" ref="J15" si="2">+J16</f>
        <v>3071.65</v>
      </c>
      <c r="K15" s="122">
        <f t="shared" si="0"/>
        <v>64.597094902514982</v>
      </c>
      <c r="L15" s="122">
        <f>+J15/I15*100</f>
        <v>20.853021045485402</v>
      </c>
    </row>
    <row r="16" spans="1:12" s="123" customFormat="1" x14ac:dyDescent="0.25">
      <c r="A16" s="95"/>
      <c r="B16" s="124"/>
      <c r="C16" s="124"/>
      <c r="D16" s="125">
        <v>641</v>
      </c>
      <c r="E16" s="125"/>
      <c r="F16" s="125" t="s">
        <v>68</v>
      </c>
      <c r="G16" s="126">
        <v>4755.09</v>
      </c>
      <c r="H16" s="127"/>
      <c r="I16" s="127"/>
      <c r="J16" s="126">
        <f>+J17+J18</f>
        <v>3071.65</v>
      </c>
      <c r="K16" s="93">
        <f t="shared" si="0"/>
        <v>64.597094902514982</v>
      </c>
      <c r="L16" s="93"/>
    </row>
    <row r="17" spans="1:12" s="123" customFormat="1" x14ac:dyDescent="0.25">
      <c r="A17" s="95"/>
      <c r="B17" s="124"/>
      <c r="C17" s="124"/>
      <c r="D17" s="125"/>
      <c r="E17" s="125">
        <v>6413</v>
      </c>
      <c r="F17" s="125" t="s">
        <v>69</v>
      </c>
      <c r="G17" s="126">
        <v>150.38999999999999</v>
      </c>
      <c r="H17" s="127"/>
      <c r="I17" s="127"/>
      <c r="J17" s="129">
        <v>299.48</v>
      </c>
      <c r="K17" s="93">
        <f t="shared" si="0"/>
        <v>199.13558082319307</v>
      </c>
      <c r="L17" s="93"/>
    </row>
    <row r="18" spans="1:12" s="123" customFormat="1" x14ac:dyDescent="0.25">
      <c r="A18" s="95"/>
      <c r="B18" s="124"/>
      <c r="C18" s="124"/>
      <c r="D18" s="125"/>
      <c r="E18" s="125">
        <v>6414</v>
      </c>
      <c r="F18" s="125" t="s">
        <v>70</v>
      </c>
      <c r="G18" s="126">
        <v>4604.7</v>
      </c>
      <c r="H18" s="127"/>
      <c r="I18" s="127"/>
      <c r="J18" s="129">
        <v>2772.17</v>
      </c>
      <c r="K18" s="93">
        <f t="shared" si="0"/>
        <v>60.203053401958876</v>
      </c>
      <c r="L18" s="93"/>
    </row>
    <row r="19" spans="1:12" s="123" customFormat="1" ht="25.5" x14ac:dyDescent="0.25">
      <c r="A19" s="95"/>
      <c r="B19" s="119"/>
      <c r="C19" s="119">
        <v>65</v>
      </c>
      <c r="D19" s="120"/>
      <c r="E19" s="120"/>
      <c r="F19" s="128" t="s">
        <v>158</v>
      </c>
      <c r="G19" s="53">
        <f>+G20</f>
        <v>13785178.67</v>
      </c>
      <c r="H19" s="121">
        <v>15916870</v>
      </c>
      <c r="I19" s="121">
        <v>15916870</v>
      </c>
      <c r="J19" s="53">
        <f t="shared" ref="J19:J20" si="3">+J20</f>
        <v>15737769.609999999</v>
      </c>
      <c r="K19" s="122">
        <f t="shared" si="0"/>
        <v>114.16442243327123</v>
      </c>
      <c r="L19" s="122">
        <f>+J19/I19*100</f>
        <v>98.874776322229181</v>
      </c>
    </row>
    <row r="20" spans="1:12" s="123" customFormat="1" x14ac:dyDescent="0.25">
      <c r="A20" s="95"/>
      <c r="B20" s="124"/>
      <c r="C20" s="124"/>
      <c r="D20" s="125">
        <v>652</v>
      </c>
      <c r="E20" s="125"/>
      <c r="F20" s="125" t="s">
        <v>71</v>
      </c>
      <c r="G20" s="126">
        <f>+G21</f>
        <v>13785178.67</v>
      </c>
      <c r="H20" s="127"/>
      <c r="I20" s="127"/>
      <c r="J20" s="126">
        <f t="shared" si="3"/>
        <v>15737769.609999999</v>
      </c>
      <c r="K20" s="93">
        <f t="shared" si="0"/>
        <v>114.16442243327123</v>
      </c>
      <c r="L20" s="93"/>
    </row>
    <row r="21" spans="1:12" s="123" customFormat="1" x14ac:dyDescent="0.25">
      <c r="A21" s="95"/>
      <c r="B21" s="124"/>
      <c r="C21" s="124"/>
      <c r="D21" s="125"/>
      <c r="E21" s="125">
        <v>6526</v>
      </c>
      <c r="F21" s="125" t="s">
        <v>159</v>
      </c>
      <c r="G21" s="126">
        <v>13785178.67</v>
      </c>
      <c r="H21" s="127"/>
      <c r="I21" s="127"/>
      <c r="J21" s="129">
        <v>15737769.609999999</v>
      </c>
      <c r="K21" s="93">
        <f t="shared" si="0"/>
        <v>114.16442243327123</v>
      </c>
      <c r="L21" s="93"/>
    </row>
    <row r="22" spans="1:12" x14ac:dyDescent="0.25">
      <c r="A22" s="95"/>
      <c r="B22" s="15"/>
      <c r="C22" s="15">
        <v>68</v>
      </c>
      <c r="D22" s="74"/>
      <c r="E22" s="74"/>
      <c r="F22" s="74" t="s">
        <v>75</v>
      </c>
      <c r="G22" s="77">
        <f>+G23</f>
        <v>13764.88</v>
      </c>
      <c r="H22" s="72">
        <v>14600</v>
      </c>
      <c r="I22" s="72">
        <v>14600</v>
      </c>
      <c r="J22" s="77">
        <f t="shared" ref="J22:J23" si="4">+J23</f>
        <v>8455.6299999999992</v>
      </c>
      <c r="K22" s="82">
        <f t="shared" si="0"/>
        <v>61.429013547520938</v>
      </c>
      <c r="L22" s="82">
        <f>+J22/I22*100</f>
        <v>57.915273972602733</v>
      </c>
    </row>
    <row r="23" spans="1:12" x14ac:dyDescent="0.25">
      <c r="A23" s="95"/>
      <c r="B23" s="7"/>
      <c r="C23" s="7"/>
      <c r="D23" s="8">
        <v>683</v>
      </c>
      <c r="E23" s="8"/>
      <c r="F23" s="8" t="s">
        <v>76</v>
      </c>
      <c r="G23" s="79">
        <f>+G24</f>
        <v>13764.88</v>
      </c>
      <c r="H23" s="4"/>
      <c r="I23" s="4"/>
      <c r="J23" s="79">
        <f t="shared" si="4"/>
        <v>8455.6299999999992</v>
      </c>
      <c r="K23" s="83">
        <f t="shared" si="0"/>
        <v>61.429013547520938</v>
      </c>
      <c r="L23" s="83"/>
    </row>
    <row r="24" spans="1:12" x14ac:dyDescent="0.25">
      <c r="A24" s="95"/>
      <c r="B24" s="7"/>
      <c r="C24" s="7"/>
      <c r="D24" s="8"/>
      <c r="E24" s="8">
        <v>6831</v>
      </c>
      <c r="F24" s="99" t="s">
        <v>76</v>
      </c>
      <c r="G24" s="79">
        <v>13764.88</v>
      </c>
      <c r="H24" s="4"/>
      <c r="I24" s="4"/>
      <c r="J24" s="81">
        <v>8455.6299999999992</v>
      </c>
      <c r="K24" s="83">
        <f t="shared" si="0"/>
        <v>61.429013547520938</v>
      </c>
      <c r="L24" s="83"/>
    </row>
    <row r="25" spans="1:12" x14ac:dyDescent="0.25">
      <c r="A25" s="95"/>
      <c r="B25" s="15">
        <v>7</v>
      </c>
      <c r="C25" s="15"/>
      <c r="D25" s="74"/>
      <c r="E25" s="74"/>
      <c r="F25" s="6" t="s">
        <v>26</v>
      </c>
      <c r="G25" s="80">
        <f>+G26</f>
        <v>39677.72</v>
      </c>
      <c r="H25" s="76">
        <f>+H26</f>
        <v>93300</v>
      </c>
      <c r="I25" s="76">
        <f>+I26</f>
        <v>93300</v>
      </c>
      <c r="J25" s="80">
        <f t="shared" ref="J25" si="5">+J26</f>
        <v>112213.12</v>
      </c>
      <c r="K25" s="82">
        <f t="shared" si="0"/>
        <v>282.81141154280033</v>
      </c>
      <c r="L25" s="85">
        <f>+J25/I25*100</f>
        <v>120.27129689174704</v>
      </c>
    </row>
    <row r="26" spans="1:12" ht="30.75" customHeight="1" x14ac:dyDescent="0.25">
      <c r="A26" s="95"/>
      <c r="B26" s="15"/>
      <c r="C26" s="15">
        <v>72</v>
      </c>
      <c r="D26" s="74"/>
      <c r="E26" s="74"/>
      <c r="F26" s="75" t="s">
        <v>27</v>
      </c>
      <c r="G26" s="77">
        <f>+G27+G29</f>
        <v>39677.72</v>
      </c>
      <c r="H26" s="107">
        <v>93300</v>
      </c>
      <c r="I26" s="107">
        <v>93300</v>
      </c>
      <c r="J26" s="109">
        <f t="shared" ref="J26" si="6">+J27+J29</f>
        <v>112213.12</v>
      </c>
      <c r="K26" s="82">
        <f t="shared" si="0"/>
        <v>282.81141154280033</v>
      </c>
      <c r="L26" s="85">
        <f>+J26/I26*100</f>
        <v>120.27129689174704</v>
      </c>
    </row>
    <row r="27" spans="1:12" s="123" customFormat="1" x14ac:dyDescent="0.25">
      <c r="A27" s="95"/>
      <c r="B27" s="124"/>
      <c r="C27" s="124"/>
      <c r="D27" s="125">
        <v>722</v>
      </c>
      <c r="E27" s="125"/>
      <c r="F27" s="125" t="s">
        <v>72</v>
      </c>
      <c r="G27" s="126">
        <f>+G28</f>
        <v>527.72</v>
      </c>
      <c r="H27" s="127"/>
      <c r="I27" s="127"/>
      <c r="J27" s="126"/>
      <c r="K27" s="93"/>
      <c r="L27" s="93"/>
    </row>
    <row r="28" spans="1:12" s="123" customFormat="1" x14ac:dyDescent="0.25">
      <c r="A28" s="95"/>
      <c r="B28" s="124"/>
      <c r="C28" s="124"/>
      <c r="D28" s="125"/>
      <c r="E28" s="125">
        <v>7221</v>
      </c>
      <c r="F28" s="125" t="s">
        <v>73</v>
      </c>
      <c r="G28" s="126">
        <v>527.72</v>
      </c>
      <c r="H28" s="127"/>
      <c r="I28" s="127"/>
      <c r="J28" s="126"/>
      <c r="K28" s="93"/>
      <c r="L28" s="93"/>
    </row>
    <row r="29" spans="1:12" s="123" customFormat="1" x14ac:dyDescent="0.25">
      <c r="A29" s="95"/>
      <c r="B29" s="124"/>
      <c r="C29" s="124"/>
      <c r="D29" s="125">
        <v>723</v>
      </c>
      <c r="E29" s="125"/>
      <c r="F29" s="125" t="s">
        <v>150</v>
      </c>
      <c r="G29" s="126">
        <f>+G30</f>
        <v>39150</v>
      </c>
      <c r="H29" s="127"/>
      <c r="I29" s="127"/>
      <c r="J29" s="126">
        <f t="shared" ref="J29" si="7">+J30</f>
        <v>112213.12</v>
      </c>
      <c r="K29" s="93">
        <f t="shared" ref="K29:K30" si="8">+J29/G29*100</f>
        <v>286.62355044699871</v>
      </c>
      <c r="L29" s="93"/>
    </row>
    <row r="30" spans="1:12" s="123" customFormat="1" x14ac:dyDescent="0.25">
      <c r="A30" s="95"/>
      <c r="B30" s="124"/>
      <c r="C30" s="124"/>
      <c r="D30" s="125"/>
      <c r="E30" s="125">
        <v>7231</v>
      </c>
      <c r="F30" s="125" t="s">
        <v>74</v>
      </c>
      <c r="G30" s="126">
        <v>39150</v>
      </c>
      <c r="H30" s="127"/>
      <c r="I30" s="127"/>
      <c r="J30" s="126">
        <v>112213.12</v>
      </c>
      <c r="K30" s="93">
        <f t="shared" si="8"/>
        <v>286.62355044699871</v>
      </c>
      <c r="L30" s="93"/>
    </row>
    <row r="31" spans="1:12" ht="18" x14ac:dyDescent="0.25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</row>
    <row r="32" spans="1:12" ht="36.75" customHeight="1" x14ac:dyDescent="0.25">
      <c r="B32" s="161" t="s">
        <v>8</v>
      </c>
      <c r="C32" s="162"/>
      <c r="D32" s="162"/>
      <c r="E32" s="162"/>
      <c r="F32" s="163"/>
      <c r="G32" s="31" t="str">
        <f>+G8</f>
        <v>OSTVARENJE/ IZVRŠENJE 
2023.</v>
      </c>
      <c r="H32" s="31" t="str">
        <f>+SAŽETAK!H8</f>
        <v>REBALANS 2024.*</v>
      </c>
      <c r="I32" s="31" t="s">
        <v>138</v>
      </c>
      <c r="J32" s="31" t="str">
        <f>+J8</f>
        <v>OSTVARENJE/ IZVRŠENJE 
2024.</v>
      </c>
      <c r="K32" s="31" t="s">
        <v>28</v>
      </c>
      <c r="L32" s="31" t="s">
        <v>52</v>
      </c>
    </row>
    <row r="33" spans="1:12" x14ac:dyDescent="0.25">
      <c r="B33" s="158">
        <v>1</v>
      </c>
      <c r="C33" s="159"/>
      <c r="D33" s="159"/>
      <c r="E33" s="159"/>
      <c r="F33" s="160"/>
      <c r="G33" s="33">
        <v>2</v>
      </c>
      <c r="H33" s="33">
        <v>3</v>
      </c>
      <c r="I33" s="33">
        <v>4</v>
      </c>
      <c r="J33" s="33">
        <v>5</v>
      </c>
      <c r="K33" s="33" t="s">
        <v>39</v>
      </c>
      <c r="L33" s="33" t="s">
        <v>40</v>
      </c>
    </row>
    <row r="34" spans="1:12" x14ac:dyDescent="0.25">
      <c r="B34" s="6"/>
      <c r="C34" s="6"/>
      <c r="D34" s="6"/>
      <c r="E34" s="6"/>
      <c r="F34" s="6" t="s">
        <v>50</v>
      </c>
      <c r="G34" s="77">
        <f>+G35+G81</f>
        <v>13762106.709999999</v>
      </c>
      <c r="H34" s="72">
        <f>+H35+H81</f>
        <v>17071959</v>
      </c>
      <c r="I34" s="72">
        <f>+I35+I81</f>
        <v>17071959</v>
      </c>
      <c r="J34" s="77">
        <f>+J35+J81</f>
        <v>13791728.85</v>
      </c>
      <c r="K34" s="82">
        <f>+J34/G34*100</f>
        <v>100.21524422549692</v>
      </c>
      <c r="L34" s="82">
        <f>J34/I34*100</f>
        <v>80.785859724709979</v>
      </c>
    </row>
    <row r="35" spans="1:12" x14ac:dyDescent="0.25">
      <c r="A35" s="94"/>
      <c r="B35" s="6">
        <v>3</v>
      </c>
      <c r="C35" s="6"/>
      <c r="D35" s="6"/>
      <c r="E35" s="6"/>
      <c r="F35" s="6" t="s">
        <v>4</v>
      </c>
      <c r="G35" s="77">
        <f>+G36+G45+G75++G80</f>
        <v>12024635.6</v>
      </c>
      <c r="H35" s="72">
        <f t="shared" ref="H35:J35" si="9">+H36+H45+H75++H80</f>
        <v>14741275</v>
      </c>
      <c r="I35" s="72">
        <f t="shared" si="9"/>
        <v>14741275</v>
      </c>
      <c r="J35" s="77">
        <f t="shared" si="9"/>
        <v>12612609.08</v>
      </c>
      <c r="K35" s="82">
        <f t="shared" ref="K35:K90" si="10">+J35/G35*100</f>
        <v>104.8897405256921</v>
      </c>
      <c r="L35" s="82">
        <f t="shared" ref="L35:L36" si="11">J35/I35*100</f>
        <v>85.559824913380965</v>
      </c>
    </row>
    <row r="36" spans="1:12" x14ac:dyDescent="0.25">
      <c r="A36" s="94"/>
      <c r="B36" s="6"/>
      <c r="C36" s="6">
        <v>31</v>
      </c>
      <c r="D36" s="6"/>
      <c r="E36" s="6"/>
      <c r="F36" s="6" t="s">
        <v>5</v>
      </c>
      <c r="G36" s="77">
        <f>+G37+G41+G43</f>
        <v>7292684.9699999988</v>
      </c>
      <c r="H36" s="72">
        <v>9371158</v>
      </c>
      <c r="I36" s="72">
        <v>9371158</v>
      </c>
      <c r="J36" s="77">
        <f>+J37+J41+J43</f>
        <v>8367476.9100000001</v>
      </c>
      <c r="K36" s="82">
        <f t="shared" si="10"/>
        <v>114.73794554984049</v>
      </c>
      <c r="L36" s="82">
        <f t="shared" si="11"/>
        <v>89.289679141041063</v>
      </c>
    </row>
    <row r="37" spans="1:12" x14ac:dyDescent="0.25">
      <c r="A37" s="94"/>
      <c r="B37" s="7"/>
      <c r="C37" s="15"/>
      <c r="D37" s="15">
        <v>311</v>
      </c>
      <c r="E37" s="15"/>
      <c r="F37" s="15" t="s">
        <v>35</v>
      </c>
      <c r="G37" s="77">
        <f>SUM(G38:G40)</f>
        <v>5447839.6599999992</v>
      </c>
      <c r="H37" s="72"/>
      <c r="I37" s="72"/>
      <c r="J37" s="77">
        <f>SUM(J38:J40)</f>
        <v>6261730.21</v>
      </c>
      <c r="K37" s="82">
        <f t="shared" si="10"/>
        <v>114.93969354450495</v>
      </c>
      <c r="L37" s="73"/>
    </row>
    <row r="38" spans="1:12" x14ac:dyDescent="0.25">
      <c r="A38" s="94"/>
      <c r="B38" s="7"/>
      <c r="C38" s="7"/>
      <c r="D38" s="7"/>
      <c r="E38" s="7">
        <v>3111</v>
      </c>
      <c r="F38" s="7" t="s">
        <v>36</v>
      </c>
      <c r="G38" s="79">
        <v>5376404.7199999997</v>
      </c>
      <c r="H38" s="4"/>
      <c r="I38" s="4"/>
      <c r="J38" s="81">
        <v>6188631.9100000001</v>
      </c>
      <c r="K38" s="83">
        <f t="shared" si="10"/>
        <v>115.10725535558268</v>
      </c>
      <c r="L38" s="23"/>
    </row>
    <row r="39" spans="1:12" x14ac:dyDescent="0.25">
      <c r="A39" s="94"/>
      <c r="B39" s="7"/>
      <c r="C39" s="7"/>
      <c r="D39" s="7"/>
      <c r="E39" s="7">
        <v>3112</v>
      </c>
      <c r="F39" s="7" t="s">
        <v>77</v>
      </c>
      <c r="G39" s="79">
        <v>64025.93</v>
      </c>
      <c r="H39" s="4"/>
      <c r="I39" s="4"/>
      <c r="J39" s="81">
        <v>66810.62</v>
      </c>
      <c r="K39" s="83">
        <f t="shared" si="10"/>
        <v>104.34931597245051</v>
      </c>
      <c r="L39" s="23"/>
    </row>
    <row r="40" spans="1:12" x14ac:dyDescent="0.25">
      <c r="A40" s="94"/>
      <c r="B40" s="7"/>
      <c r="C40" s="7"/>
      <c r="D40" s="7"/>
      <c r="E40" s="7">
        <v>3113</v>
      </c>
      <c r="F40" s="7" t="s">
        <v>78</v>
      </c>
      <c r="G40" s="79">
        <v>7409.01</v>
      </c>
      <c r="H40" s="4"/>
      <c r="I40" s="4"/>
      <c r="J40" s="81">
        <v>6287.68</v>
      </c>
      <c r="K40" s="83">
        <f t="shared" si="10"/>
        <v>84.865319388150368</v>
      </c>
      <c r="L40" s="23"/>
    </row>
    <row r="41" spans="1:12" x14ac:dyDescent="0.25">
      <c r="A41" s="94"/>
      <c r="B41" s="7"/>
      <c r="C41" s="15"/>
      <c r="D41" s="15">
        <v>312</v>
      </c>
      <c r="E41" s="15"/>
      <c r="F41" s="15" t="s">
        <v>79</v>
      </c>
      <c r="G41" s="77">
        <f>+G42</f>
        <v>944784.22</v>
      </c>
      <c r="H41" s="72"/>
      <c r="I41" s="72"/>
      <c r="J41" s="85">
        <f>+J42</f>
        <v>1071973.3700000001</v>
      </c>
      <c r="K41" s="82">
        <f t="shared" si="10"/>
        <v>113.46224326227635</v>
      </c>
      <c r="L41" s="73"/>
    </row>
    <row r="42" spans="1:12" x14ac:dyDescent="0.25">
      <c r="A42" s="94"/>
      <c r="B42" s="7"/>
      <c r="C42" s="7"/>
      <c r="D42" s="7"/>
      <c r="E42" s="7">
        <v>3121</v>
      </c>
      <c r="F42" s="7" t="s">
        <v>79</v>
      </c>
      <c r="G42" s="79">
        <v>944784.22</v>
      </c>
      <c r="H42" s="4"/>
      <c r="I42" s="4"/>
      <c r="J42" s="81">
        <v>1071973.3700000001</v>
      </c>
      <c r="K42" s="83">
        <f t="shared" si="10"/>
        <v>113.46224326227635</v>
      </c>
      <c r="L42" s="23"/>
    </row>
    <row r="43" spans="1:12" x14ac:dyDescent="0.25">
      <c r="A43" s="94"/>
      <c r="B43" s="7"/>
      <c r="C43" s="15"/>
      <c r="D43" s="15">
        <v>313</v>
      </c>
      <c r="E43" s="15"/>
      <c r="F43" s="15" t="s">
        <v>80</v>
      </c>
      <c r="G43" s="77">
        <f>+G44</f>
        <v>900061.09</v>
      </c>
      <c r="H43" s="72"/>
      <c r="I43" s="72"/>
      <c r="J43" s="85">
        <f>+J44</f>
        <v>1033773.33</v>
      </c>
      <c r="K43" s="82">
        <f t="shared" si="10"/>
        <v>114.85590716959003</v>
      </c>
      <c r="L43" s="73"/>
    </row>
    <row r="44" spans="1:12" x14ac:dyDescent="0.25">
      <c r="A44" s="94"/>
      <c r="B44" s="7"/>
      <c r="C44" s="7"/>
      <c r="D44" s="7"/>
      <c r="E44" s="7">
        <v>3132</v>
      </c>
      <c r="F44" s="7" t="s">
        <v>81</v>
      </c>
      <c r="G44" s="79">
        <v>900061.09</v>
      </c>
      <c r="H44" s="4"/>
      <c r="I44" s="4"/>
      <c r="J44" s="81">
        <v>1033773.33</v>
      </c>
      <c r="K44" s="83">
        <f t="shared" si="10"/>
        <v>114.85590716959003</v>
      </c>
      <c r="L44" s="23"/>
    </row>
    <row r="45" spans="1:12" x14ac:dyDescent="0.25">
      <c r="A45" s="94"/>
      <c r="B45" s="7"/>
      <c r="C45" s="15">
        <v>32</v>
      </c>
      <c r="D45" s="74"/>
      <c r="E45" s="74"/>
      <c r="F45" s="15" t="s">
        <v>14</v>
      </c>
      <c r="G45" s="77">
        <f>+G46+G51+G57+G67</f>
        <v>4725695.2100000009</v>
      </c>
      <c r="H45" s="72">
        <v>5349417</v>
      </c>
      <c r="I45" s="72">
        <v>5349417</v>
      </c>
      <c r="J45" s="77">
        <f>+J46+J51+J57+J67</f>
        <v>4239855.6500000004</v>
      </c>
      <c r="K45" s="82">
        <f t="shared" si="10"/>
        <v>89.719193929986858</v>
      </c>
      <c r="L45" s="82">
        <f>J45/I45*100</f>
        <v>79.25827524756437</v>
      </c>
    </row>
    <row r="46" spans="1:12" x14ac:dyDescent="0.25">
      <c r="A46" s="94"/>
      <c r="B46" s="7"/>
      <c r="C46" s="15"/>
      <c r="D46" s="15">
        <v>321</v>
      </c>
      <c r="E46" s="15"/>
      <c r="F46" s="15" t="s">
        <v>37</v>
      </c>
      <c r="G46" s="77">
        <f>SUM(G47:G50)</f>
        <v>606236.42000000004</v>
      </c>
      <c r="H46" s="72"/>
      <c r="I46" s="72"/>
      <c r="J46" s="77">
        <f>SUM(J47:J50)</f>
        <v>595742.94000000006</v>
      </c>
      <c r="K46" s="82">
        <f t="shared" si="10"/>
        <v>98.269077928376518</v>
      </c>
      <c r="L46" s="73"/>
    </row>
    <row r="47" spans="1:12" x14ac:dyDescent="0.25">
      <c r="A47" s="94"/>
      <c r="B47" s="7"/>
      <c r="C47" s="7"/>
      <c r="D47" s="7"/>
      <c r="E47" s="7">
        <v>3211</v>
      </c>
      <c r="F47" s="7" t="s">
        <v>38</v>
      </c>
      <c r="G47" s="79">
        <v>337802.76</v>
      </c>
      <c r="H47" s="4"/>
      <c r="I47" s="4"/>
      <c r="J47" s="81">
        <f>292575.71+59253.48</f>
        <v>351829.19</v>
      </c>
      <c r="K47" s="83">
        <f t="shared" si="10"/>
        <v>104.15225441023632</v>
      </c>
      <c r="L47" s="23"/>
    </row>
    <row r="48" spans="1:12" ht="25.5" x14ac:dyDescent="0.25">
      <c r="A48" s="94"/>
      <c r="B48" s="7"/>
      <c r="C48" s="7"/>
      <c r="D48" s="7"/>
      <c r="E48" s="7">
        <v>3212</v>
      </c>
      <c r="F48" s="21" t="s">
        <v>82</v>
      </c>
      <c r="G48" s="79">
        <v>153879.09</v>
      </c>
      <c r="H48" s="4"/>
      <c r="I48" s="4"/>
      <c r="J48" s="81">
        <v>157898.14000000001</v>
      </c>
      <c r="K48" s="83">
        <f t="shared" si="10"/>
        <v>102.61182334779859</v>
      </c>
      <c r="L48" s="23"/>
    </row>
    <row r="49" spans="1:12" x14ac:dyDescent="0.25">
      <c r="A49" s="94"/>
      <c r="B49" s="7"/>
      <c r="C49" s="7"/>
      <c r="D49" s="7"/>
      <c r="E49" s="7">
        <v>3213</v>
      </c>
      <c r="F49" s="7" t="s">
        <v>83</v>
      </c>
      <c r="G49" s="79">
        <v>114088.69</v>
      </c>
      <c r="H49" s="4"/>
      <c r="I49" s="4"/>
      <c r="J49" s="81">
        <v>84371.61</v>
      </c>
      <c r="K49" s="83">
        <f t="shared" si="10"/>
        <v>73.952650345972074</v>
      </c>
      <c r="L49" s="23"/>
    </row>
    <row r="50" spans="1:12" x14ac:dyDescent="0.25">
      <c r="A50" s="94"/>
      <c r="B50" s="7"/>
      <c r="C50" s="7"/>
      <c r="D50" s="7"/>
      <c r="E50" s="7">
        <v>3214</v>
      </c>
      <c r="F50" s="7" t="s">
        <v>84</v>
      </c>
      <c r="G50" s="79">
        <v>465.88</v>
      </c>
      <c r="H50" s="4"/>
      <c r="I50" s="4"/>
      <c r="J50" s="81">
        <v>1644</v>
      </c>
      <c r="K50" s="83">
        <f t="shared" si="10"/>
        <v>352.8805701038894</v>
      </c>
      <c r="L50" s="23"/>
    </row>
    <row r="51" spans="1:12" x14ac:dyDescent="0.25">
      <c r="A51" s="94"/>
      <c r="B51" s="7"/>
      <c r="C51" s="15"/>
      <c r="D51" s="15">
        <v>322</v>
      </c>
      <c r="E51" s="15"/>
      <c r="F51" s="15" t="s">
        <v>85</v>
      </c>
      <c r="G51" s="77">
        <f>SUM(G52:G56)</f>
        <v>452056.34</v>
      </c>
      <c r="H51" s="72"/>
      <c r="I51" s="72"/>
      <c r="J51" s="77">
        <f>SUM(J52:J56)</f>
        <v>381842.91999999993</v>
      </c>
      <c r="K51" s="82">
        <f t="shared" si="10"/>
        <v>84.467993524877869</v>
      </c>
      <c r="L51" s="73"/>
    </row>
    <row r="52" spans="1:12" x14ac:dyDescent="0.25">
      <c r="A52" s="94"/>
      <c r="B52" s="7"/>
      <c r="C52" s="7"/>
      <c r="D52" s="7"/>
      <c r="E52" s="7">
        <v>3221</v>
      </c>
      <c r="F52" s="7" t="s">
        <v>86</v>
      </c>
      <c r="G52" s="79">
        <v>66564.210000000006</v>
      </c>
      <c r="H52" s="4"/>
      <c r="I52" s="4"/>
      <c r="J52" s="81">
        <v>42976.92</v>
      </c>
      <c r="K52" s="83">
        <f t="shared" si="10"/>
        <v>64.56460611490769</v>
      </c>
      <c r="L52" s="23"/>
    </row>
    <row r="53" spans="1:12" x14ac:dyDescent="0.25">
      <c r="A53" s="94"/>
      <c r="B53" s="7"/>
      <c r="C53" s="7"/>
      <c r="D53" s="7"/>
      <c r="E53" s="7">
        <v>3223</v>
      </c>
      <c r="F53" s="7" t="s">
        <v>87</v>
      </c>
      <c r="G53" s="79">
        <v>379626.02</v>
      </c>
      <c r="H53" s="4"/>
      <c r="I53" s="4"/>
      <c r="J53" s="81">
        <v>334886.53999999998</v>
      </c>
      <c r="K53" s="83">
        <f t="shared" si="10"/>
        <v>88.214854187286733</v>
      </c>
      <c r="L53" s="23"/>
    </row>
    <row r="54" spans="1:12" ht="25.5" x14ac:dyDescent="0.25">
      <c r="A54" s="94"/>
      <c r="B54" s="7"/>
      <c r="C54" s="7"/>
      <c r="D54" s="7"/>
      <c r="E54" s="7">
        <v>3224</v>
      </c>
      <c r="F54" s="21" t="s">
        <v>126</v>
      </c>
      <c r="G54" s="79">
        <v>988.79</v>
      </c>
      <c r="H54" s="4"/>
      <c r="I54" s="4"/>
      <c r="J54" s="81">
        <v>1020.3</v>
      </c>
      <c r="K54" s="83">
        <f t="shared" si="10"/>
        <v>103.1867231666987</v>
      </c>
      <c r="L54" s="23"/>
    </row>
    <row r="55" spans="1:12" x14ac:dyDescent="0.25">
      <c r="A55" s="94"/>
      <c r="B55" s="7"/>
      <c r="C55" s="7"/>
      <c r="D55" s="7"/>
      <c r="E55" s="7">
        <v>3225</v>
      </c>
      <c r="F55" s="7" t="s">
        <v>88</v>
      </c>
      <c r="G55" s="79">
        <v>3580.82</v>
      </c>
      <c r="H55" s="4"/>
      <c r="I55" s="4"/>
      <c r="J55" s="81">
        <v>2959.16</v>
      </c>
      <c r="K55" s="83">
        <f t="shared" si="10"/>
        <v>82.639172033221428</v>
      </c>
      <c r="L55" s="23"/>
    </row>
    <row r="56" spans="1:12" x14ac:dyDescent="0.25">
      <c r="A56" s="94"/>
      <c r="B56" s="7"/>
      <c r="C56" s="7"/>
      <c r="D56" s="7"/>
      <c r="E56" s="7">
        <v>3227</v>
      </c>
      <c r="F56" s="7" t="s">
        <v>89</v>
      </c>
      <c r="G56" s="79">
        <v>1296.5</v>
      </c>
      <c r="H56" s="4"/>
      <c r="I56" s="4"/>
      <c r="J56" s="81"/>
      <c r="K56" s="83"/>
      <c r="L56" s="23"/>
    </row>
    <row r="57" spans="1:12" x14ac:dyDescent="0.25">
      <c r="A57" s="94"/>
      <c r="B57" s="7"/>
      <c r="C57" s="15"/>
      <c r="D57" s="15">
        <v>323</v>
      </c>
      <c r="E57" s="15"/>
      <c r="F57" s="15" t="s">
        <v>99</v>
      </c>
      <c r="G57" s="77">
        <f>SUM(G58:G66)</f>
        <v>3488731.8800000004</v>
      </c>
      <c r="H57" s="72"/>
      <c r="I57" s="72"/>
      <c r="J57" s="77">
        <f>SUM(J58:J66)</f>
        <v>3029463.0100000002</v>
      </c>
      <c r="K57" s="82">
        <f t="shared" si="10"/>
        <v>86.835650150334857</v>
      </c>
      <c r="L57" s="73"/>
    </row>
    <row r="58" spans="1:12" x14ac:dyDescent="0.25">
      <c r="A58" s="94"/>
      <c r="B58" s="7"/>
      <c r="C58" s="7"/>
      <c r="D58" s="7"/>
      <c r="E58" s="7">
        <v>3231</v>
      </c>
      <c r="F58" s="7" t="s">
        <v>90</v>
      </c>
      <c r="G58" s="79">
        <v>93993.76</v>
      </c>
      <c r="H58" s="4"/>
      <c r="I58" s="4"/>
      <c r="J58" s="81">
        <v>117580.42</v>
      </c>
      <c r="K58" s="83">
        <f t="shared" si="10"/>
        <v>125.09385729435655</v>
      </c>
      <c r="L58" s="23"/>
    </row>
    <row r="59" spans="1:12" x14ac:dyDescent="0.25">
      <c r="A59" s="94"/>
      <c r="B59" s="7"/>
      <c r="C59" s="7"/>
      <c r="D59" s="7"/>
      <c r="E59" s="7">
        <v>3232</v>
      </c>
      <c r="F59" s="7" t="s">
        <v>91</v>
      </c>
      <c r="G59" s="79">
        <v>268954.44</v>
      </c>
      <c r="H59" s="4"/>
      <c r="I59" s="4"/>
      <c r="J59" s="81">
        <f>215235.23+85901.45</f>
        <v>301136.68</v>
      </c>
      <c r="K59" s="83">
        <f t="shared" si="10"/>
        <v>111.96568459698972</v>
      </c>
      <c r="L59" s="23"/>
    </row>
    <row r="60" spans="1:12" x14ac:dyDescent="0.25">
      <c r="A60" s="94"/>
      <c r="B60" s="7"/>
      <c r="C60" s="7"/>
      <c r="D60" s="7"/>
      <c r="E60" s="7">
        <v>3233</v>
      </c>
      <c r="F60" s="7" t="s">
        <v>92</v>
      </c>
      <c r="G60" s="79">
        <v>90596.57</v>
      </c>
      <c r="H60" s="4"/>
      <c r="I60" s="4"/>
      <c r="J60" s="81">
        <v>116954.74</v>
      </c>
      <c r="K60" s="93">
        <f t="shared" si="10"/>
        <v>129.09400433151058</v>
      </c>
      <c r="L60" s="23"/>
    </row>
    <row r="61" spans="1:12" x14ac:dyDescent="0.25">
      <c r="A61" s="94"/>
      <c r="B61" s="7"/>
      <c r="C61" s="7"/>
      <c r="D61" s="7"/>
      <c r="E61" s="7">
        <v>3234</v>
      </c>
      <c r="F61" s="7" t="s">
        <v>93</v>
      </c>
      <c r="G61" s="79">
        <v>48747.38</v>
      </c>
      <c r="H61" s="4"/>
      <c r="I61" s="4"/>
      <c r="J61" s="81">
        <v>44601.67</v>
      </c>
      <c r="K61" s="83">
        <f t="shared" si="10"/>
        <v>91.495522426025772</v>
      </c>
      <c r="L61" s="23"/>
    </row>
    <row r="62" spans="1:12" x14ac:dyDescent="0.25">
      <c r="A62" s="94"/>
      <c r="B62" s="7"/>
      <c r="C62" s="7"/>
      <c r="D62" s="7"/>
      <c r="E62" s="7">
        <v>3235</v>
      </c>
      <c r="F62" s="7" t="s">
        <v>94</v>
      </c>
      <c r="G62" s="79">
        <v>1252777.82</v>
      </c>
      <c r="H62" s="4"/>
      <c r="I62" s="4"/>
      <c r="J62" s="81">
        <v>1280222.75</v>
      </c>
      <c r="K62" s="83">
        <f t="shared" si="10"/>
        <v>102.19072604590013</v>
      </c>
      <c r="L62" s="23"/>
    </row>
    <row r="63" spans="1:12" x14ac:dyDescent="0.25">
      <c r="A63" s="94"/>
      <c r="B63" s="7"/>
      <c r="C63" s="7"/>
      <c r="D63" s="7"/>
      <c r="E63" s="7">
        <v>3236</v>
      </c>
      <c r="F63" s="7" t="s">
        <v>95</v>
      </c>
      <c r="G63" s="79">
        <v>46470.91</v>
      </c>
      <c r="H63" s="4"/>
      <c r="I63" s="4"/>
      <c r="J63" s="81">
        <v>47175.37</v>
      </c>
      <c r="K63" s="93">
        <f t="shared" si="10"/>
        <v>101.51591608599875</v>
      </c>
      <c r="L63" s="23"/>
    </row>
    <row r="64" spans="1:12" x14ac:dyDescent="0.25">
      <c r="A64" s="94"/>
      <c r="B64" s="7"/>
      <c r="C64" s="7"/>
      <c r="D64" s="7"/>
      <c r="E64" s="7">
        <v>3237</v>
      </c>
      <c r="F64" s="7" t="s">
        <v>96</v>
      </c>
      <c r="G64" s="79">
        <v>816544.44</v>
      </c>
      <c r="H64" s="4"/>
      <c r="I64" s="4"/>
      <c r="J64" s="81">
        <v>230671.99</v>
      </c>
      <c r="K64" s="83">
        <f t="shared" si="10"/>
        <v>28.249777807561827</v>
      </c>
      <c r="L64" s="23"/>
    </row>
    <row r="65" spans="1:12" x14ac:dyDescent="0.25">
      <c r="A65" s="94"/>
      <c r="B65" s="7"/>
      <c r="C65" s="7"/>
      <c r="D65" s="7"/>
      <c r="E65" s="7">
        <v>3238</v>
      </c>
      <c r="F65" s="7" t="s">
        <v>97</v>
      </c>
      <c r="G65" s="79">
        <v>549111.63</v>
      </c>
      <c r="H65" s="4"/>
      <c r="I65" s="4"/>
      <c r="J65" s="81">
        <v>553594.16</v>
      </c>
      <c r="K65" s="83">
        <f t="shared" si="10"/>
        <v>100.8163239959059</v>
      </c>
      <c r="L65" s="23"/>
    </row>
    <row r="66" spans="1:12" x14ac:dyDescent="0.25">
      <c r="A66" s="94"/>
      <c r="B66" s="7"/>
      <c r="C66" s="7"/>
      <c r="D66" s="7"/>
      <c r="E66" s="7">
        <v>3239</v>
      </c>
      <c r="F66" s="7" t="s">
        <v>98</v>
      </c>
      <c r="G66" s="79">
        <v>321534.93</v>
      </c>
      <c r="H66" s="4"/>
      <c r="I66" s="4"/>
      <c r="J66" s="81">
        <v>337525.23</v>
      </c>
      <c r="K66" s="83">
        <f t="shared" si="10"/>
        <v>104.97311442958934</v>
      </c>
      <c r="L66" s="23"/>
    </row>
    <row r="67" spans="1:12" x14ac:dyDescent="0.25">
      <c r="A67" s="94"/>
      <c r="B67" s="7"/>
      <c r="C67" s="15"/>
      <c r="D67" s="15">
        <v>329</v>
      </c>
      <c r="E67" s="15"/>
      <c r="F67" s="15" t="s">
        <v>100</v>
      </c>
      <c r="G67" s="77">
        <f>SUM(G68:G74)</f>
        <v>178670.57</v>
      </c>
      <c r="H67" s="72"/>
      <c r="I67" s="72"/>
      <c r="J67" s="77">
        <f>SUM(J68:J74)</f>
        <v>232806.78</v>
      </c>
      <c r="K67" s="82">
        <f t="shared" si="10"/>
        <v>130.29945558465502</v>
      </c>
      <c r="L67" s="73"/>
    </row>
    <row r="68" spans="1:12" ht="25.5" x14ac:dyDescent="0.25">
      <c r="A68" s="94"/>
      <c r="B68" s="7"/>
      <c r="C68" s="7"/>
      <c r="D68" s="7"/>
      <c r="E68" s="7">
        <v>3291</v>
      </c>
      <c r="F68" s="21" t="s">
        <v>125</v>
      </c>
      <c r="G68" s="79">
        <v>1299.29</v>
      </c>
      <c r="H68" s="4"/>
      <c r="I68" s="4"/>
      <c r="J68" s="81">
        <v>998.68</v>
      </c>
      <c r="K68" s="83">
        <f t="shared" si="10"/>
        <v>76.863517767396033</v>
      </c>
      <c r="L68" s="23"/>
    </row>
    <row r="69" spans="1:12" x14ac:dyDescent="0.25">
      <c r="A69" s="94"/>
      <c r="B69" s="7"/>
      <c r="C69" s="7"/>
      <c r="D69" s="7"/>
      <c r="E69" s="7">
        <v>3292</v>
      </c>
      <c r="F69" s="7" t="s">
        <v>101</v>
      </c>
      <c r="G69" s="79">
        <v>81677.61</v>
      </c>
      <c r="H69" s="4"/>
      <c r="I69" s="4"/>
      <c r="J69" s="81">
        <v>134686.14000000001</v>
      </c>
      <c r="K69" s="93">
        <f t="shared" si="10"/>
        <v>164.89970752082488</v>
      </c>
      <c r="L69" s="23"/>
    </row>
    <row r="70" spans="1:12" x14ac:dyDescent="0.25">
      <c r="A70" s="94"/>
      <c r="B70" s="7"/>
      <c r="C70" s="7"/>
      <c r="D70" s="7"/>
      <c r="E70" s="7">
        <v>3293</v>
      </c>
      <c r="F70" s="7" t="s">
        <v>102</v>
      </c>
      <c r="G70" s="79">
        <v>59300.43</v>
      </c>
      <c r="H70" s="4"/>
      <c r="I70" s="4"/>
      <c r="J70" s="81">
        <v>66090.63</v>
      </c>
      <c r="K70" s="83">
        <f t="shared" si="10"/>
        <v>111.45050718856508</v>
      </c>
      <c r="L70" s="23"/>
    </row>
    <row r="71" spans="1:12" x14ac:dyDescent="0.25">
      <c r="A71" s="94"/>
      <c r="B71" s="7"/>
      <c r="C71" s="7"/>
      <c r="D71" s="7"/>
      <c r="E71" s="7">
        <v>3294</v>
      </c>
      <c r="F71" s="7" t="s">
        <v>103</v>
      </c>
      <c r="G71" s="79">
        <v>17070.77</v>
      </c>
      <c r="H71" s="4"/>
      <c r="I71" s="4"/>
      <c r="J71" s="81">
        <v>17438.150000000001</v>
      </c>
      <c r="K71" s="83">
        <f t="shared" si="10"/>
        <v>102.15209975882753</v>
      </c>
      <c r="L71" s="23"/>
    </row>
    <row r="72" spans="1:12" x14ac:dyDescent="0.25">
      <c r="A72" s="94"/>
      <c r="B72" s="7"/>
      <c r="C72" s="7"/>
      <c r="D72" s="7"/>
      <c r="E72" s="7">
        <v>3295</v>
      </c>
      <c r="F72" s="7" t="s">
        <v>104</v>
      </c>
      <c r="G72" s="79">
        <v>11710.89</v>
      </c>
      <c r="H72" s="4"/>
      <c r="I72" s="4"/>
      <c r="J72" s="81">
        <v>13115.18</v>
      </c>
      <c r="K72" s="83">
        <f t="shared" si="10"/>
        <v>111.99131748312897</v>
      </c>
      <c r="L72" s="23"/>
    </row>
    <row r="73" spans="1:12" x14ac:dyDescent="0.25">
      <c r="A73" s="94"/>
      <c r="B73" s="7"/>
      <c r="C73" s="7"/>
      <c r="D73" s="7"/>
      <c r="E73" s="7">
        <v>3296</v>
      </c>
      <c r="F73" s="7" t="s">
        <v>105</v>
      </c>
      <c r="G73" s="79">
        <v>7069.14</v>
      </c>
      <c r="H73" s="4"/>
      <c r="I73" s="4"/>
      <c r="J73" s="81">
        <v>0</v>
      </c>
      <c r="K73" s="83"/>
      <c r="L73" s="23"/>
    </row>
    <row r="74" spans="1:12" x14ac:dyDescent="0.25">
      <c r="A74" s="94"/>
      <c r="B74" s="7"/>
      <c r="C74" s="7"/>
      <c r="D74" s="7"/>
      <c r="E74" s="7">
        <v>3299</v>
      </c>
      <c r="F74" s="7" t="s">
        <v>100</v>
      </c>
      <c r="G74" s="79">
        <v>542.44000000000005</v>
      </c>
      <c r="H74" s="4"/>
      <c r="I74" s="4"/>
      <c r="J74" s="81">
        <v>478</v>
      </c>
      <c r="K74" s="83">
        <f t="shared" si="10"/>
        <v>88.120345107292962</v>
      </c>
      <c r="L74" s="23"/>
    </row>
    <row r="75" spans="1:12" x14ac:dyDescent="0.25">
      <c r="A75" s="94"/>
      <c r="B75" s="7"/>
      <c r="C75" s="15">
        <v>34</v>
      </c>
      <c r="D75" s="15"/>
      <c r="E75" s="15"/>
      <c r="F75" s="15" t="s">
        <v>106</v>
      </c>
      <c r="G75" s="77">
        <f>+G76</f>
        <v>6255.4199999999992</v>
      </c>
      <c r="H75" s="72">
        <v>12700</v>
      </c>
      <c r="I75" s="72">
        <v>12700</v>
      </c>
      <c r="J75" s="77">
        <f>+J76</f>
        <v>5276.52</v>
      </c>
      <c r="K75" s="82">
        <f t="shared" si="10"/>
        <v>84.351170664799497</v>
      </c>
      <c r="L75" s="82">
        <f>J75/I75*100</f>
        <v>41.547401574803153</v>
      </c>
    </row>
    <row r="76" spans="1:12" x14ac:dyDescent="0.25">
      <c r="A76" s="94"/>
      <c r="B76" s="7"/>
      <c r="C76" s="15"/>
      <c r="D76" s="15">
        <v>343</v>
      </c>
      <c r="E76" s="15"/>
      <c r="F76" s="15" t="s">
        <v>107</v>
      </c>
      <c r="G76" s="77">
        <f>+G77+G78+G79</f>
        <v>6255.4199999999992</v>
      </c>
      <c r="H76" s="72"/>
      <c r="I76" s="72"/>
      <c r="J76" s="77">
        <f>+J77+J78+J79</f>
        <v>5276.52</v>
      </c>
      <c r="K76" s="82">
        <f t="shared" si="10"/>
        <v>84.351170664799497</v>
      </c>
      <c r="L76" s="73"/>
    </row>
    <row r="77" spans="1:12" x14ac:dyDescent="0.25">
      <c r="A77" s="94"/>
      <c r="B77" s="7"/>
      <c r="C77" s="7"/>
      <c r="D77" s="7"/>
      <c r="E77" s="7">
        <v>3431</v>
      </c>
      <c r="F77" s="7" t="s">
        <v>108</v>
      </c>
      <c r="G77" s="79">
        <v>5224.03</v>
      </c>
      <c r="H77" s="4"/>
      <c r="I77" s="4"/>
      <c r="J77" s="81">
        <v>5193.01</v>
      </c>
      <c r="K77" s="83">
        <f t="shared" si="10"/>
        <v>99.406205553949732</v>
      </c>
      <c r="L77" s="23"/>
    </row>
    <row r="78" spans="1:12" ht="25.5" x14ac:dyDescent="0.25">
      <c r="A78" s="94"/>
      <c r="B78" s="7"/>
      <c r="C78" s="7"/>
      <c r="D78" s="7"/>
      <c r="E78" s="7">
        <v>3432</v>
      </c>
      <c r="F78" s="21" t="s">
        <v>109</v>
      </c>
      <c r="G78" s="79">
        <v>998.53</v>
      </c>
      <c r="H78" s="4"/>
      <c r="I78" s="4"/>
      <c r="J78" s="81">
        <v>83.51</v>
      </c>
      <c r="K78" s="83">
        <f t="shared" si="10"/>
        <v>8.3632940422420958</v>
      </c>
      <c r="L78" s="23"/>
    </row>
    <row r="79" spans="1:12" x14ac:dyDescent="0.25">
      <c r="A79" s="94"/>
      <c r="B79" s="7"/>
      <c r="C79" s="7"/>
      <c r="D79" s="7"/>
      <c r="E79" s="7">
        <v>3433</v>
      </c>
      <c r="F79" s="7" t="s">
        <v>110</v>
      </c>
      <c r="G79" s="79">
        <v>32.86</v>
      </c>
      <c r="H79" s="4"/>
      <c r="I79" s="4"/>
      <c r="J79" s="81"/>
      <c r="K79" s="83"/>
      <c r="L79" s="23"/>
    </row>
    <row r="80" spans="1:12" x14ac:dyDescent="0.25">
      <c r="A80" s="94"/>
      <c r="B80" s="7"/>
      <c r="C80" s="15">
        <v>38</v>
      </c>
      <c r="D80" s="15"/>
      <c r="E80" s="15"/>
      <c r="F80" s="15" t="s">
        <v>111</v>
      </c>
      <c r="G80" s="77"/>
      <c r="H80" s="72">
        <v>8000</v>
      </c>
      <c r="I80" s="72">
        <v>8000</v>
      </c>
      <c r="J80" s="77"/>
      <c r="K80" s="82"/>
      <c r="L80" s="112"/>
    </row>
    <row r="81" spans="1:12" x14ac:dyDescent="0.25">
      <c r="A81" s="94"/>
      <c r="B81" s="9">
        <v>4</v>
      </c>
      <c r="C81" s="10"/>
      <c r="D81" s="10"/>
      <c r="E81" s="10"/>
      <c r="F81" s="13" t="s">
        <v>6</v>
      </c>
      <c r="G81" s="77">
        <f>+G82+G85+G97</f>
        <v>1737471.1099999999</v>
      </c>
      <c r="H81" s="72">
        <v>2330684</v>
      </c>
      <c r="I81" s="72">
        <f>+I82+I85+I97</f>
        <v>2330684</v>
      </c>
      <c r="J81" s="77">
        <f>+J82+J85+J97</f>
        <v>1179119.77</v>
      </c>
      <c r="K81" s="82">
        <f t="shared" si="10"/>
        <v>67.864136745272276</v>
      </c>
      <c r="L81" s="82">
        <f>J81/I81*100</f>
        <v>50.59114706240743</v>
      </c>
    </row>
    <row r="82" spans="1:12" ht="25.5" x14ac:dyDescent="0.25">
      <c r="A82" s="94"/>
      <c r="B82" s="11"/>
      <c r="C82" s="6">
        <v>41</v>
      </c>
      <c r="D82" s="6"/>
      <c r="E82" s="6"/>
      <c r="F82" s="13" t="s">
        <v>7</v>
      </c>
      <c r="G82" s="77"/>
      <c r="H82" s="72">
        <v>124466</v>
      </c>
      <c r="I82" s="84">
        <v>124466</v>
      </c>
      <c r="J82" s="77">
        <f>+J83</f>
        <v>21400</v>
      </c>
      <c r="K82" s="82"/>
      <c r="L82" s="82">
        <f>J82/I82*100</f>
        <v>17.193450420195074</v>
      </c>
    </row>
    <row r="83" spans="1:12" s="95" customFormat="1" x14ac:dyDescent="0.25">
      <c r="A83" s="94"/>
      <c r="B83" s="100"/>
      <c r="C83" s="98"/>
      <c r="D83" s="98">
        <v>412</v>
      </c>
      <c r="E83" s="98"/>
      <c r="F83" s="101" t="s">
        <v>153</v>
      </c>
      <c r="G83" s="109"/>
      <c r="H83" s="109"/>
      <c r="I83" s="109"/>
      <c r="J83" s="109">
        <f t="shared" ref="J83" si="12">+J84</f>
        <v>21400</v>
      </c>
      <c r="K83" s="112"/>
      <c r="L83" s="108"/>
    </row>
    <row r="84" spans="1:12" s="95" customFormat="1" x14ac:dyDescent="0.25">
      <c r="A84" s="94"/>
      <c r="B84" s="100"/>
      <c r="C84" s="100"/>
      <c r="D84" s="100"/>
      <c r="E84" s="100">
        <v>4123</v>
      </c>
      <c r="F84" s="102" t="s">
        <v>154</v>
      </c>
      <c r="G84" s="110"/>
      <c r="H84" s="96"/>
      <c r="I84" s="97"/>
      <c r="J84" s="111">
        <v>21400</v>
      </c>
      <c r="K84" s="113"/>
      <c r="L84" s="104"/>
    </row>
    <row r="85" spans="1:12" ht="25.5" customHeight="1" x14ac:dyDescent="0.25">
      <c r="A85" s="94"/>
      <c r="B85" s="11"/>
      <c r="C85" s="6">
        <v>42</v>
      </c>
      <c r="D85" s="6"/>
      <c r="E85" s="6"/>
      <c r="F85" s="13" t="s">
        <v>112</v>
      </c>
      <c r="G85" s="77">
        <f>+G86+G88+G93+G95</f>
        <v>1371207.01</v>
      </c>
      <c r="H85" s="72">
        <v>1567640</v>
      </c>
      <c r="I85" s="84">
        <v>1567640</v>
      </c>
      <c r="J85" s="77">
        <f>+J86+J88+J93+J95</f>
        <v>832740.37</v>
      </c>
      <c r="K85" s="82">
        <f t="shared" si="10"/>
        <v>60.730463301817572</v>
      </c>
      <c r="L85" s="82">
        <f>J85/I85*100</f>
        <v>53.120638029139343</v>
      </c>
    </row>
    <row r="86" spans="1:12" x14ac:dyDescent="0.25">
      <c r="A86" s="94"/>
      <c r="B86" s="11"/>
      <c r="C86" s="6"/>
      <c r="D86" s="6">
        <v>421</v>
      </c>
      <c r="E86" s="6"/>
      <c r="F86" s="13" t="s">
        <v>113</v>
      </c>
      <c r="G86" s="77">
        <f>+G87</f>
        <v>204863.55</v>
      </c>
      <c r="H86" s="72"/>
      <c r="I86" s="84"/>
      <c r="J86" s="77"/>
      <c r="K86" s="82"/>
      <c r="L86" s="73"/>
    </row>
    <row r="87" spans="1:12" x14ac:dyDescent="0.25">
      <c r="A87" s="94"/>
      <c r="B87" s="11"/>
      <c r="C87" s="11"/>
      <c r="D87" s="11"/>
      <c r="E87" s="11">
        <v>4212</v>
      </c>
      <c r="F87" s="14" t="s">
        <v>114</v>
      </c>
      <c r="G87" s="79">
        <v>204863.55</v>
      </c>
      <c r="H87" s="4"/>
      <c r="I87" s="5"/>
      <c r="J87" s="81"/>
      <c r="K87" s="83"/>
      <c r="L87" s="23"/>
    </row>
    <row r="88" spans="1:12" x14ac:dyDescent="0.25">
      <c r="A88" s="94"/>
      <c r="B88" s="11"/>
      <c r="C88" s="6"/>
      <c r="D88" s="6">
        <v>422</v>
      </c>
      <c r="E88" s="6"/>
      <c r="F88" s="13" t="s">
        <v>115</v>
      </c>
      <c r="G88" s="77">
        <f>SUM(G89:G92)</f>
        <v>866349.55</v>
      </c>
      <c r="H88" s="72"/>
      <c r="I88" s="84"/>
      <c r="J88" s="77">
        <f>SUM(J89:J92)</f>
        <v>421529.57</v>
      </c>
      <c r="K88" s="82">
        <f t="shared" si="10"/>
        <v>48.655830663269803</v>
      </c>
      <c r="L88" s="73"/>
    </row>
    <row r="89" spans="1:12" x14ac:dyDescent="0.25">
      <c r="A89" s="94"/>
      <c r="B89" s="11"/>
      <c r="C89" s="11"/>
      <c r="D89" s="11"/>
      <c r="E89" s="11">
        <v>4221</v>
      </c>
      <c r="F89" s="14" t="s">
        <v>73</v>
      </c>
      <c r="G89" s="79">
        <v>218195.22</v>
      </c>
      <c r="H89" s="4"/>
      <c r="I89" s="5"/>
      <c r="J89" s="81">
        <v>363051.83</v>
      </c>
      <c r="K89" s="83">
        <f t="shared" si="10"/>
        <v>166.38853500090426</v>
      </c>
      <c r="L89" s="23"/>
    </row>
    <row r="90" spans="1:12" x14ac:dyDescent="0.25">
      <c r="A90" s="94"/>
      <c r="B90" s="11"/>
      <c r="C90" s="11"/>
      <c r="D90" s="11"/>
      <c r="E90" s="11">
        <v>4222</v>
      </c>
      <c r="F90" s="14" t="s">
        <v>116</v>
      </c>
      <c r="G90" s="79">
        <v>38365.25</v>
      </c>
      <c r="H90" s="4"/>
      <c r="I90" s="5"/>
      <c r="J90" s="81">
        <v>47318.78</v>
      </c>
      <c r="K90" s="83">
        <f t="shared" si="10"/>
        <v>123.33760369084001</v>
      </c>
      <c r="L90" s="23"/>
    </row>
    <row r="91" spans="1:12" x14ac:dyDescent="0.25">
      <c r="A91" s="94"/>
      <c r="B91" s="11"/>
      <c r="C91" s="11"/>
      <c r="D91" s="11"/>
      <c r="E91" s="11">
        <v>4223</v>
      </c>
      <c r="F91" s="14" t="s">
        <v>117</v>
      </c>
      <c r="G91" s="79">
        <v>4859.8</v>
      </c>
      <c r="H91" s="4"/>
      <c r="I91" s="5"/>
      <c r="J91" s="81">
        <v>9656.8799999999992</v>
      </c>
      <c r="K91" s="82">
        <f>IFERROR(+J91/G91*100," ")</f>
        <v>198.70941190995512</v>
      </c>
      <c r="L91" s="23"/>
    </row>
    <row r="92" spans="1:12" x14ac:dyDescent="0.25">
      <c r="A92" s="94"/>
      <c r="B92" s="11"/>
      <c r="C92" s="11"/>
      <c r="D92" s="11"/>
      <c r="E92" s="11">
        <v>4225</v>
      </c>
      <c r="F92" s="14" t="s">
        <v>118</v>
      </c>
      <c r="G92" s="79">
        <v>604929.28000000003</v>
      </c>
      <c r="H92" s="4"/>
      <c r="I92" s="5"/>
      <c r="J92" s="81">
        <v>1502.08</v>
      </c>
      <c r="K92" s="83">
        <f t="shared" ref="K92:K94" si="13">IFERROR(+J92/G92*100," ")</f>
        <v>0.24830671115803815</v>
      </c>
      <c r="L92" s="23"/>
    </row>
    <row r="93" spans="1:12" x14ac:dyDescent="0.25">
      <c r="A93" s="94"/>
      <c r="B93" s="11"/>
      <c r="C93" s="6"/>
      <c r="D93" s="6">
        <v>423</v>
      </c>
      <c r="E93" s="6"/>
      <c r="F93" s="13" t="s">
        <v>119</v>
      </c>
      <c r="G93" s="77">
        <f>+G94</f>
        <v>63392.66</v>
      </c>
      <c r="H93" s="72"/>
      <c r="I93" s="84"/>
      <c r="J93" s="85">
        <f>+J94</f>
        <v>364480.32</v>
      </c>
      <c r="K93" s="82">
        <f t="shared" si="13"/>
        <v>574.95665902014514</v>
      </c>
      <c r="L93" s="73"/>
    </row>
    <row r="94" spans="1:12" x14ac:dyDescent="0.25">
      <c r="A94" s="94"/>
      <c r="B94" s="11"/>
      <c r="C94" s="11"/>
      <c r="D94" s="11"/>
      <c r="E94" s="11">
        <v>4231</v>
      </c>
      <c r="F94" s="14" t="s">
        <v>74</v>
      </c>
      <c r="G94" s="79">
        <v>63392.66</v>
      </c>
      <c r="H94" s="4"/>
      <c r="I94" s="5"/>
      <c r="J94" s="81">
        <v>364480.32</v>
      </c>
      <c r="K94" s="83">
        <f t="shared" si="13"/>
        <v>574.95665902014514</v>
      </c>
      <c r="L94" s="23"/>
    </row>
    <row r="95" spans="1:12" x14ac:dyDescent="0.25">
      <c r="A95" s="94"/>
      <c r="B95" s="11"/>
      <c r="C95" s="6"/>
      <c r="D95" s="6">
        <v>426</v>
      </c>
      <c r="E95" s="6"/>
      <c r="F95" s="13" t="s">
        <v>120</v>
      </c>
      <c r="G95" s="77">
        <f>+G96</f>
        <v>236601.25</v>
      </c>
      <c r="H95" s="72"/>
      <c r="I95" s="84"/>
      <c r="J95" s="85">
        <f>+J96</f>
        <v>46730.48</v>
      </c>
      <c r="K95" s="82">
        <f t="shared" ref="K95:K105" si="14">+J95/G95*100</f>
        <v>19.750732508809655</v>
      </c>
      <c r="L95" s="73"/>
    </row>
    <row r="96" spans="1:12" x14ac:dyDescent="0.25">
      <c r="A96" s="94"/>
      <c r="B96" s="11"/>
      <c r="C96" s="11"/>
      <c r="D96" s="11"/>
      <c r="E96" s="11">
        <v>4262</v>
      </c>
      <c r="F96" s="14" t="s">
        <v>124</v>
      </c>
      <c r="G96" s="79">
        <v>236601.25</v>
      </c>
      <c r="H96" s="4"/>
      <c r="I96" s="5"/>
      <c r="J96" s="81">
        <v>46730.48</v>
      </c>
      <c r="K96" s="83">
        <f t="shared" si="14"/>
        <v>19.750732508809655</v>
      </c>
      <c r="L96" s="23"/>
    </row>
    <row r="97" spans="1:12" ht="25.5" x14ac:dyDescent="0.25">
      <c r="A97" s="94"/>
      <c r="B97" s="11"/>
      <c r="C97" s="6">
        <v>45</v>
      </c>
      <c r="D97" s="6"/>
      <c r="E97" s="6"/>
      <c r="F97" s="13" t="s">
        <v>121</v>
      </c>
      <c r="G97" s="77">
        <f>+G98+G100+G102+G104</f>
        <v>366264.1</v>
      </c>
      <c r="H97" s="72">
        <v>638578</v>
      </c>
      <c r="I97" s="84">
        <v>638578</v>
      </c>
      <c r="J97" s="77">
        <f>+J100+J104</f>
        <v>324979.40000000002</v>
      </c>
      <c r="K97" s="82">
        <f t="shared" si="14"/>
        <v>88.728160909027139</v>
      </c>
      <c r="L97" s="82">
        <f>J97/I97*100</f>
        <v>50.891104923752465</v>
      </c>
    </row>
    <row r="98" spans="1:12" s="95" customFormat="1" x14ac:dyDescent="0.25">
      <c r="A98" s="94"/>
      <c r="B98" s="100"/>
      <c r="C98" s="98"/>
      <c r="D98" s="98">
        <v>451</v>
      </c>
      <c r="E98" s="98"/>
      <c r="F98" s="101" t="s">
        <v>151</v>
      </c>
      <c r="G98" s="109">
        <f>+G99</f>
        <v>16437.5</v>
      </c>
      <c r="H98" s="107"/>
      <c r="I98" s="114"/>
      <c r="J98" s="115"/>
      <c r="K98" s="112"/>
      <c r="L98" s="108"/>
    </row>
    <row r="99" spans="1:12" s="95" customFormat="1" x14ac:dyDescent="0.25">
      <c r="A99" s="94"/>
      <c r="B99" s="100"/>
      <c r="C99" s="100"/>
      <c r="D99" s="100"/>
      <c r="E99" s="100">
        <v>4511</v>
      </c>
      <c r="F99" s="102" t="s">
        <v>151</v>
      </c>
      <c r="G99" s="110">
        <v>16437.5</v>
      </c>
      <c r="H99" s="96"/>
      <c r="I99" s="97"/>
      <c r="J99" s="111"/>
      <c r="K99" s="113"/>
      <c r="L99" s="104"/>
    </row>
    <row r="100" spans="1:12" x14ac:dyDescent="0.25">
      <c r="A100" s="94"/>
      <c r="B100" s="11"/>
      <c r="C100" s="6"/>
      <c r="D100" s="6">
        <v>452</v>
      </c>
      <c r="E100" s="6"/>
      <c r="F100" s="13" t="s">
        <v>122</v>
      </c>
      <c r="G100" s="77">
        <f>+G101</f>
        <v>7632.63</v>
      </c>
      <c r="H100" s="72"/>
      <c r="I100" s="84"/>
      <c r="J100" s="85">
        <f>+J101</f>
        <v>17624.189999999999</v>
      </c>
      <c r="K100" s="82">
        <f t="shared" si="14"/>
        <v>230.90586075834932</v>
      </c>
      <c r="L100" s="73"/>
    </row>
    <row r="101" spans="1:12" x14ac:dyDescent="0.25">
      <c r="A101" s="94"/>
      <c r="B101" s="11"/>
      <c r="C101" s="11"/>
      <c r="D101" s="11"/>
      <c r="E101" s="11">
        <v>4521</v>
      </c>
      <c r="F101" s="14" t="s">
        <v>122</v>
      </c>
      <c r="G101" s="79">
        <v>7632.63</v>
      </c>
      <c r="H101" s="4"/>
      <c r="I101" s="5"/>
      <c r="J101" s="81">
        <v>17624.189999999999</v>
      </c>
      <c r="K101" s="83">
        <f t="shared" si="14"/>
        <v>230.90586075834932</v>
      </c>
      <c r="L101" s="23"/>
    </row>
    <row r="102" spans="1:12" s="95" customFormat="1" x14ac:dyDescent="0.25">
      <c r="A102" s="94"/>
      <c r="B102" s="100"/>
      <c r="C102" s="98"/>
      <c r="D102" s="98">
        <v>453</v>
      </c>
      <c r="E102" s="98"/>
      <c r="F102" s="101" t="s">
        <v>152</v>
      </c>
      <c r="G102" s="109">
        <f>+G103</f>
        <v>74614.31</v>
      </c>
      <c r="H102" s="107"/>
      <c r="I102" s="114"/>
      <c r="J102" s="115"/>
      <c r="K102" s="112"/>
      <c r="L102" s="108"/>
    </row>
    <row r="103" spans="1:12" s="95" customFormat="1" x14ac:dyDescent="0.25">
      <c r="A103" s="94"/>
      <c r="B103" s="100"/>
      <c r="C103" s="100"/>
      <c r="D103" s="100"/>
      <c r="E103" s="100">
        <v>4531</v>
      </c>
      <c r="F103" s="102" t="s">
        <v>152</v>
      </c>
      <c r="G103" s="110">
        <v>74614.31</v>
      </c>
      <c r="H103" s="96"/>
      <c r="I103" s="97"/>
      <c r="J103" s="111"/>
      <c r="K103" s="113"/>
      <c r="L103" s="104"/>
    </row>
    <row r="104" spans="1:12" s="95" customFormat="1" ht="25.5" x14ac:dyDescent="0.25">
      <c r="A104" s="94"/>
      <c r="B104" s="100"/>
      <c r="C104" s="98"/>
      <c r="D104" s="98">
        <v>454</v>
      </c>
      <c r="E104" s="98"/>
      <c r="F104" s="101" t="s">
        <v>123</v>
      </c>
      <c r="G104" s="109">
        <f>+G105</f>
        <v>267579.65999999997</v>
      </c>
      <c r="H104" s="107"/>
      <c r="I104" s="114"/>
      <c r="J104" s="115">
        <f>+J105</f>
        <v>307355.21000000002</v>
      </c>
      <c r="K104" s="112">
        <f t="shared" si="14"/>
        <v>114.864937790862</v>
      </c>
      <c r="L104" s="108"/>
    </row>
    <row r="105" spans="1:12" x14ac:dyDescent="0.25">
      <c r="A105" s="94"/>
      <c r="B105" s="11"/>
      <c r="C105" s="11"/>
      <c r="D105" s="11"/>
      <c r="E105" s="11">
        <v>4541</v>
      </c>
      <c r="F105" s="14" t="s">
        <v>123</v>
      </c>
      <c r="G105" s="79">
        <v>267579.65999999997</v>
      </c>
      <c r="H105" s="4"/>
      <c r="I105" s="5"/>
      <c r="J105" s="81">
        <v>307355.21000000002</v>
      </c>
      <c r="K105" s="83">
        <f t="shared" si="14"/>
        <v>114.864937790862</v>
      </c>
      <c r="L105" s="23"/>
    </row>
    <row r="110" spans="1:12" x14ac:dyDescent="0.25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</row>
  </sheetData>
  <mergeCells count="12">
    <mergeCell ref="B1:L1"/>
    <mergeCell ref="B2:L2"/>
    <mergeCell ref="B4:L4"/>
    <mergeCell ref="B6:L6"/>
    <mergeCell ref="B33:F33"/>
    <mergeCell ref="B9:F9"/>
    <mergeCell ref="B32:F32"/>
    <mergeCell ref="B8:F8"/>
    <mergeCell ref="B7:L7"/>
    <mergeCell ref="B5:L5"/>
    <mergeCell ref="B31:L31"/>
    <mergeCell ref="B3:L3"/>
  </mergeCells>
  <pageMargins left="0.7" right="0.7" top="0.75" bottom="0.75" header="0.3" footer="0.3"/>
  <pageSetup paperSize="9" scale="83" fitToHeight="0" orientation="landscape" r:id="rId1"/>
  <ignoredErrors>
    <ignoredError sqref="K91 G26 J26" formula="1"/>
    <ignoredError sqref="K10:L18 K19:L24 L28 L2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workbookViewId="0">
      <selection activeCell="G26" sqref="G26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42" t="s">
        <v>42</v>
      </c>
      <c r="C2" s="142"/>
      <c r="D2" s="142"/>
      <c r="E2" s="142"/>
      <c r="F2" s="142"/>
      <c r="G2" s="142"/>
      <c r="H2" s="142"/>
    </row>
    <row r="3" spans="2:8" ht="18" x14ac:dyDescent="0.25">
      <c r="B3" s="46"/>
      <c r="C3" s="46"/>
      <c r="D3" s="46"/>
      <c r="E3" s="46"/>
      <c r="F3" s="47"/>
      <c r="G3" s="47"/>
      <c r="H3" s="47"/>
    </row>
    <row r="4" spans="2:8" ht="33.75" customHeight="1" x14ac:dyDescent="0.25">
      <c r="B4" s="31" t="s">
        <v>8</v>
      </c>
      <c r="C4" s="31" t="str">
        <f>+SAŽETAK!G8</f>
        <v>OSTVARENJE/ IZVRŠENJE 
2023.</v>
      </c>
      <c r="D4" s="31" t="str">
        <f>+SAŽETAK!H8</f>
        <v>REBALANS 2024.*</v>
      </c>
      <c r="E4" s="31" t="str">
        <f>+SAŽETAK!I8</f>
        <v>TEKUĆI PLAN 2024.*</v>
      </c>
      <c r="F4" s="31" t="str">
        <f>+SAŽETAK!J8</f>
        <v>OSTVARENJE/ IZVRŠENJE 
2024.</v>
      </c>
      <c r="G4" s="31" t="s">
        <v>28</v>
      </c>
      <c r="H4" s="31" t="s">
        <v>52</v>
      </c>
    </row>
    <row r="5" spans="2:8" x14ac:dyDescent="0.25">
      <c r="B5" s="31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39</v>
      </c>
      <c r="H5" s="33" t="s">
        <v>40</v>
      </c>
    </row>
    <row r="6" spans="2:8" x14ac:dyDescent="0.25">
      <c r="B6" s="6" t="s">
        <v>49</v>
      </c>
      <c r="C6" s="80">
        <f>+C7+C9+C11</f>
        <v>13886091.100000001</v>
      </c>
      <c r="D6" s="76">
        <f t="shared" ref="D6:F6" si="0">+D7+D9+D11</f>
        <v>16089500</v>
      </c>
      <c r="E6" s="76">
        <f t="shared" si="0"/>
        <v>16089500</v>
      </c>
      <c r="F6" s="80">
        <f t="shared" si="0"/>
        <v>15920763.49</v>
      </c>
      <c r="G6" s="82">
        <f>+F6/C6*100</f>
        <v>114.65259283802337</v>
      </c>
      <c r="H6" s="85">
        <f>+F6/E6*100</f>
        <v>98.951263184064146</v>
      </c>
    </row>
    <row r="7" spans="2:8" x14ac:dyDescent="0.25">
      <c r="B7" s="6" t="s">
        <v>127</v>
      </c>
      <c r="C7" s="77">
        <f>+C8</f>
        <v>13803698.640000001</v>
      </c>
      <c r="D7" s="72">
        <f t="shared" ref="D7:F7" si="1">+D8</f>
        <v>15946200</v>
      </c>
      <c r="E7" s="72">
        <f t="shared" si="1"/>
        <v>15946200</v>
      </c>
      <c r="F7" s="77">
        <f t="shared" si="1"/>
        <v>15749296.890000001</v>
      </c>
      <c r="G7" s="82">
        <f t="shared" ref="G7:G17" si="2">+F7/C7*100</f>
        <v>114.09476040256411</v>
      </c>
      <c r="H7" s="85">
        <f t="shared" ref="H7:H17" si="3">+F7/E7*100</f>
        <v>98.765203559468716</v>
      </c>
    </row>
    <row r="8" spans="2:8" x14ac:dyDescent="0.25">
      <c r="B8" s="18" t="s">
        <v>128</v>
      </c>
      <c r="C8" s="79">
        <v>13803698.640000001</v>
      </c>
      <c r="D8" s="4">
        <v>15946200</v>
      </c>
      <c r="E8" s="4">
        <v>15946200</v>
      </c>
      <c r="F8" s="81">
        <v>15749296.890000001</v>
      </c>
      <c r="G8" s="83">
        <f t="shared" si="2"/>
        <v>114.09476040256411</v>
      </c>
      <c r="H8" s="81">
        <f t="shared" si="3"/>
        <v>98.765203559468716</v>
      </c>
    </row>
    <row r="9" spans="2:8" x14ac:dyDescent="0.25">
      <c r="B9" s="6" t="s">
        <v>129</v>
      </c>
      <c r="C9" s="77">
        <f>+C10</f>
        <v>42714.74</v>
      </c>
      <c r="D9" s="72">
        <f t="shared" ref="D9:F9" si="4">+D10</f>
        <v>50000</v>
      </c>
      <c r="E9" s="72">
        <f t="shared" si="4"/>
        <v>50000</v>
      </c>
      <c r="F9" s="77">
        <f t="shared" si="4"/>
        <v>59253.48</v>
      </c>
      <c r="G9" s="82">
        <f t="shared" si="2"/>
        <v>138.71904639943963</v>
      </c>
      <c r="H9" s="85">
        <f t="shared" si="3"/>
        <v>118.50696000000001</v>
      </c>
    </row>
    <row r="10" spans="2:8" x14ac:dyDescent="0.25">
      <c r="B10" s="20" t="s">
        <v>130</v>
      </c>
      <c r="C10" s="79">
        <v>42714.74</v>
      </c>
      <c r="D10" s="4">
        <v>50000</v>
      </c>
      <c r="E10" s="5">
        <v>50000</v>
      </c>
      <c r="F10" s="81">
        <v>59253.48</v>
      </c>
      <c r="G10" s="83">
        <f t="shared" si="2"/>
        <v>138.71904639943963</v>
      </c>
      <c r="H10" s="81">
        <f t="shared" si="3"/>
        <v>118.50696000000001</v>
      </c>
    </row>
    <row r="11" spans="2:8" ht="38.25" x14ac:dyDescent="0.25">
      <c r="B11" s="6" t="s">
        <v>131</v>
      </c>
      <c r="C11" s="77">
        <f>+C12</f>
        <v>39677.72</v>
      </c>
      <c r="D11" s="72">
        <f t="shared" ref="D11:F11" si="5">+D12</f>
        <v>93300</v>
      </c>
      <c r="E11" s="72">
        <f t="shared" si="5"/>
        <v>93300</v>
      </c>
      <c r="F11" s="77">
        <f t="shared" si="5"/>
        <v>112213.12</v>
      </c>
      <c r="G11" s="82">
        <f t="shared" ref="G11:G12" si="6">+F11/C11*100</f>
        <v>282.81141154280033</v>
      </c>
      <c r="H11" s="85">
        <f t="shared" ref="H11:H12" si="7">+F11/E11*100</f>
        <v>120.27129689174704</v>
      </c>
    </row>
    <row r="12" spans="2:8" ht="38.25" x14ac:dyDescent="0.25">
      <c r="B12" s="20" t="s">
        <v>132</v>
      </c>
      <c r="C12" s="79">
        <v>39677.72</v>
      </c>
      <c r="D12" s="4">
        <v>93300</v>
      </c>
      <c r="E12" s="5">
        <v>93300</v>
      </c>
      <c r="F12" s="81">
        <v>112213.12</v>
      </c>
      <c r="G12" s="83">
        <f t="shared" si="6"/>
        <v>282.81141154280033</v>
      </c>
      <c r="H12" s="81">
        <f t="shared" si="7"/>
        <v>120.27129689174704</v>
      </c>
    </row>
    <row r="13" spans="2:8" ht="15.75" customHeight="1" x14ac:dyDescent="0.25">
      <c r="B13" s="6" t="s">
        <v>50</v>
      </c>
      <c r="C13" s="77">
        <f>+C14+C16+C18</f>
        <v>13762106.709999999</v>
      </c>
      <c r="D13" s="72">
        <f t="shared" ref="D13:F13" si="8">+D14+D16+D18</f>
        <v>17071959</v>
      </c>
      <c r="E13" s="72">
        <f t="shared" si="8"/>
        <v>17071959</v>
      </c>
      <c r="F13" s="77">
        <f t="shared" si="8"/>
        <v>13791728.85</v>
      </c>
      <c r="G13" s="82">
        <f t="shared" si="2"/>
        <v>100.21524422549692</v>
      </c>
      <c r="H13" s="85">
        <f t="shared" si="3"/>
        <v>80.785859724709979</v>
      </c>
    </row>
    <row r="14" spans="2:8" ht="15.75" customHeight="1" x14ac:dyDescent="0.25">
      <c r="B14" s="6" t="s">
        <v>127</v>
      </c>
      <c r="C14" s="77">
        <f>+C15</f>
        <v>13679714.249999998</v>
      </c>
      <c r="D14" s="72">
        <f t="shared" ref="D14:F14" si="9">+D15</f>
        <v>16928659</v>
      </c>
      <c r="E14" s="72">
        <f t="shared" si="9"/>
        <v>16928659</v>
      </c>
      <c r="F14" s="77">
        <f t="shared" si="9"/>
        <v>13646573.92</v>
      </c>
      <c r="G14" s="82">
        <f t="shared" si="2"/>
        <v>99.757741065388132</v>
      </c>
      <c r="H14" s="85">
        <f t="shared" si="3"/>
        <v>80.612255938287845</v>
      </c>
    </row>
    <row r="15" spans="2:8" x14ac:dyDescent="0.25">
      <c r="B15" s="18" t="s">
        <v>128</v>
      </c>
      <c r="C15" s="79">
        <v>13679714.249999998</v>
      </c>
      <c r="D15" s="4">
        <v>16928659</v>
      </c>
      <c r="E15" s="4">
        <v>16928659</v>
      </c>
      <c r="F15" s="81">
        <v>13646573.92</v>
      </c>
      <c r="G15" s="83">
        <f t="shared" si="2"/>
        <v>99.757741065388132</v>
      </c>
      <c r="H15" s="81">
        <f t="shared" si="3"/>
        <v>80.612255938287845</v>
      </c>
    </row>
    <row r="16" spans="2:8" x14ac:dyDescent="0.25">
      <c r="B16" s="6" t="s">
        <v>129</v>
      </c>
      <c r="C16" s="77">
        <f>+C17</f>
        <v>42714.74</v>
      </c>
      <c r="D16" s="72">
        <f t="shared" ref="D16:F16" si="10">+D17</f>
        <v>50000</v>
      </c>
      <c r="E16" s="72">
        <f t="shared" si="10"/>
        <v>50000</v>
      </c>
      <c r="F16" s="77">
        <f t="shared" si="10"/>
        <v>59253.48</v>
      </c>
      <c r="G16" s="82">
        <f t="shared" si="2"/>
        <v>138.71904639943963</v>
      </c>
      <c r="H16" s="85">
        <f t="shared" si="3"/>
        <v>118.50696000000001</v>
      </c>
    </row>
    <row r="17" spans="2:9" x14ac:dyDescent="0.25">
      <c r="B17" s="20" t="s">
        <v>130</v>
      </c>
      <c r="C17" s="79">
        <v>42714.74</v>
      </c>
      <c r="D17" s="4">
        <v>50000</v>
      </c>
      <c r="E17" s="4">
        <v>50000</v>
      </c>
      <c r="F17" s="81">
        <v>59253.48</v>
      </c>
      <c r="G17" s="83">
        <f t="shared" si="2"/>
        <v>138.71904639943963</v>
      </c>
      <c r="H17" s="81">
        <f t="shared" si="3"/>
        <v>118.50696000000001</v>
      </c>
    </row>
    <row r="18" spans="2:9" ht="38.25" x14ac:dyDescent="0.25">
      <c r="B18" s="6" t="s">
        <v>131</v>
      </c>
      <c r="C18" s="77">
        <f>+C19</f>
        <v>39677.72</v>
      </c>
      <c r="D18" s="72">
        <f t="shared" ref="D18:F18" si="11">+D19</f>
        <v>93300</v>
      </c>
      <c r="E18" s="72">
        <f t="shared" si="11"/>
        <v>93300</v>
      </c>
      <c r="F18" s="77">
        <f t="shared" si="11"/>
        <v>85901.45</v>
      </c>
      <c r="G18" s="86">
        <f t="shared" ref="G18:G19" si="12">+F18/C18*100</f>
        <v>216.4979489748907</v>
      </c>
      <c r="H18" s="77">
        <f t="shared" ref="H18:H19" si="13">+F18/E18*100</f>
        <v>92.070150053590567</v>
      </c>
    </row>
    <row r="19" spans="2:9" ht="38.25" x14ac:dyDescent="0.25">
      <c r="B19" s="20" t="s">
        <v>132</v>
      </c>
      <c r="C19" s="79">
        <v>39677.72</v>
      </c>
      <c r="D19" s="4">
        <v>93300</v>
      </c>
      <c r="E19" s="4">
        <v>93300</v>
      </c>
      <c r="F19" s="81">
        <v>85901.45</v>
      </c>
      <c r="G19" s="83">
        <f t="shared" si="12"/>
        <v>216.4979489748907</v>
      </c>
      <c r="H19" s="81">
        <f t="shared" si="13"/>
        <v>92.070150053590567</v>
      </c>
    </row>
    <row r="21" spans="2:9" ht="15" customHeight="1" x14ac:dyDescent="0.25">
      <c r="B21" s="25"/>
      <c r="C21" s="25"/>
      <c r="D21" s="25"/>
      <c r="E21" s="25"/>
      <c r="F21" s="25"/>
      <c r="G21" s="25"/>
      <c r="H21" s="25"/>
      <c r="I21" s="25"/>
    </row>
    <row r="22" spans="2:9" x14ac:dyDescent="0.25">
      <c r="B22" s="25"/>
      <c r="C22" s="25"/>
      <c r="D22" s="25"/>
      <c r="E22" s="25"/>
      <c r="F22" s="25"/>
      <c r="G22" s="25"/>
      <c r="H22" s="25"/>
      <c r="I22" s="25"/>
    </row>
    <row r="23" spans="2:9" x14ac:dyDescent="0.25">
      <c r="B23" s="25"/>
      <c r="C23" s="25"/>
      <c r="D23" s="25"/>
      <c r="E23" s="25"/>
      <c r="F23" s="25"/>
      <c r="G23" s="25"/>
      <c r="H23" s="25"/>
      <c r="I23" s="25"/>
    </row>
  </sheetData>
  <mergeCells count="1">
    <mergeCell ref="B2:H2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workbookViewId="0">
      <selection activeCell="B2" sqref="B2:L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2"/>
      <c r="C1" s="12"/>
      <c r="D1" s="12"/>
      <c r="E1" s="12"/>
      <c r="F1" s="3"/>
      <c r="G1" s="3"/>
      <c r="H1" s="3"/>
    </row>
    <row r="2" spans="2:8" ht="15.75" customHeight="1" x14ac:dyDescent="0.25">
      <c r="B2" s="142" t="s">
        <v>43</v>
      </c>
      <c r="C2" s="142"/>
      <c r="D2" s="142"/>
      <c r="E2" s="142"/>
      <c r="F2" s="142"/>
      <c r="G2" s="142"/>
      <c r="H2" s="142"/>
    </row>
    <row r="3" spans="2:8" ht="18" x14ac:dyDescent="0.25">
      <c r="B3" s="46"/>
      <c r="C3" s="46"/>
      <c r="D3" s="46"/>
      <c r="E3" s="46"/>
      <c r="F3" s="47"/>
      <c r="G3" s="47"/>
      <c r="H3" s="47"/>
    </row>
    <row r="4" spans="2:8" ht="25.5" x14ac:dyDescent="0.25">
      <c r="B4" s="31" t="s">
        <v>8</v>
      </c>
      <c r="C4" s="31" t="str">
        <f>+SAŽETAK!G8</f>
        <v>OSTVARENJE/ IZVRŠENJE 
2023.</v>
      </c>
      <c r="D4" s="31" t="str">
        <f>+SAŽETAK!H8</f>
        <v>REBALANS 2024.*</v>
      </c>
      <c r="E4" s="31" t="str">
        <f>+SAŽETAK!I8</f>
        <v>TEKUĆI PLAN 2024.*</v>
      </c>
      <c r="F4" s="31" t="str">
        <f>+SAŽETAK!J8</f>
        <v>OSTVARENJE/ IZVRŠENJE 
2024.</v>
      </c>
      <c r="G4" s="31" t="s">
        <v>28</v>
      </c>
      <c r="H4" s="31" t="s">
        <v>52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39</v>
      </c>
      <c r="H5" s="33" t="s">
        <v>40</v>
      </c>
    </row>
    <row r="6" spans="2:8" ht="15.75" customHeight="1" x14ac:dyDescent="0.25">
      <c r="B6" s="6" t="s">
        <v>50</v>
      </c>
      <c r="C6" s="77">
        <f>+C7</f>
        <v>13762106.709999999</v>
      </c>
      <c r="D6" s="72">
        <f t="shared" ref="D6:F7" si="0">+D7</f>
        <v>17071959</v>
      </c>
      <c r="E6" s="72">
        <f t="shared" si="0"/>
        <v>17071959</v>
      </c>
      <c r="F6" s="77">
        <f t="shared" si="0"/>
        <v>13791728.85</v>
      </c>
      <c r="G6" s="82">
        <f>+F6/C6*100</f>
        <v>100.21524422549692</v>
      </c>
      <c r="H6" s="82">
        <f>+F6/E6*100</f>
        <v>80.785859724709979</v>
      </c>
    </row>
    <row r="7" spans="2:8" x14ac:dyDescent="0.25">
      <c r="B7" s="6" t="s">
        <v>9</v>
      </c>
      <c r="C7" s="77">
        <f>+C8</f>
        <v>13762106.709999999</v>
      </c>
      <c r="D7" s="72">
        <f t="shared" si="0"/>
        <v>17071959</v>
      </c>
      <c r="E7" s="72">
        <f t="shared" si="0"/>
        <v>17071959</v>
      </c>
      <c r="F7" s="77">
        <f t="shared" si="0"/>
        <v>13791728.85</v>
      </c>
      <c r="G7" s="82">
        <f t="shared" ref="G7:G8" si="1">+F7/C7*100</f>
        <v>100.21524422549692</v>
      </c>
      <c r="H7" s="82">
        <f t="shared" ref="H7:H8" si="2">+F7/E7*100</f>
        <v>80.785859724709979</v>
      </c>
    </row>
    <row r="8" spans="2:8" ht="25.5" x14ac:dyDescent="0.25">
      <c r="B8" s="20" t="s">
        <v>133</v>
      </c>
      <c r="C8" s="79">
        <v>13762106.709999999</v>
      </c>
      <c r="D8" s="4">
        <v>17071959</v>
      </c>
      <c r="E8" s="5">
        <v>17071959</v>
      </c>
      <c r="F8" s="81">
        <v>13791728.85</v>
      </c>
      <c r="G8" s="83">
        <f t="shared" si="1"/>
        <v>100.21524422549692</v>
      </c>
      <c r="H8" s="83">
        <f t="shared" si="2"/>
        <v>80.785859724709979</v>
      </c>
    </row>
    <row r="10" spans="2:8" x14ac:dyDescent="0.25">
      <c r="B10" s="25"/>
      <c r="C10" s="25"/>
      <c r="D10" s="25"/>
      <c r="E10" s="25"/>
      <c r="F10" s="25"/>
      <c r="G10" s="25"/>
      <c r="H10" s="25"/>
    </row>
    <row r="11" spans="2:8" x14ac:dyDescent="0.25">
      <c r="B11" s="25"/>
      <c r="C11" s="25"/>
      <c r="D11" s="25"/>
      <c r="E11" s="25"/>
      <c r="F11" s="25"/>
      <c r="G11" s="25"/>
      <c r="H11" s="25"/>
    </row>
    <row r="12" spans="2:8" x14ac:dyDescent="0.25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"/>
  <sheetViews>
    <sheetView workbookViewId="0">
      <selection activeCell="J11" sqref="J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12"/>
      <c r="E1" s="2"/>
      <c r="F1" s="2"/>
      <c r="G1" s="2"/>
      <c r="H1" s="2"/>
      <c r="I1" s="2"/>
      <c r="J1" s="2"/>
      <c r="K1" s="2"/>
      <c r="L1" s="12"/>
    </row>
    <row r="2" spans="2:12" ht="15.75" customHeight="1" x14ac:dyDescent="0.25">
      <c r="B2" s="142" t="s">
        <v>13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2" ht="18" x14ac:dyDescent="0.25">
      <c r="B3" s="46"/>
      <c r="C3" s="46"/>
      <c r="D3" s="46"/>
      <c r="E3" s="46"/>
      <c r="F3" s="46"/>
      <c r="G3" s="46"/>
      <c r="H3" s="46"/>
      <c r="I3" s="46"/>
      <c r="J3" s="47"/>
      <c r="K3" s="47"/>
      <c r="L3" s="47"/>
    </row>
    <row r="4" spans="2:12" ht="18" customHeight="1" x14ac:dyDescent="0.25">
      <c r="B4" s="142" t="s">
        <v>55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12" ht="15.75" customHeight="1" x14ac:dyDescent="0.25">
      <c r="B5" s="142" t="s">
        <v>44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8" x14ac:dyDescent="0.25">
      <c r="B6" s="46"/>
      <c r="C6" s="46"/>
      <c r="D6" s="46"/>
      <c r="E6" s="46"/>
      <c r="F6" s="46"/>
      <c r="G6" s="46"/>
      <c r="H6" s="46"/>
      <c r="I6" s="46"/>
      <c r="J6" s="47"/>
      <c r="K6" s="47"/>
      <c r="L6" s="47"/>
    </row>
    <row r="7" spans="2:12" ht="25.5" customHeight="1" x14ac:dyDescent="0.25">
      <c r="B7" s="161" t="s">
        <v>8</v>
      </c>
      <c r="C7" s="162"/>
      <c r="D7" s="162"/>
      <c r="E7" s="162"/>
      <c r="F7" s="163"/>
      <c r="G7" s="34" t="str">
        <f>+SAŽETAK!G8</f>
        <v>OSTVARENJE/ IZVRŠENJE 
2023.</v>
      </c>
      <c r="H7" s="49" t="str">
        <f>+SAŽETAK!H8</f>
        <v>REBALANS 2024.*</v>
      </c>
      <c r="I7" s="49" t="str">
        <f>+SAŽETAK!I8</f>
        <v>TEKUĆI PLAN 2024.*</v>
      </c>
      <c r="J7" s="49" t="str">
        <f>+SAŽETAK!J8</f>
        <v>OSTVARENJE/ IZVRŠENJE 
2024.</v>
      </c>
      <c r="K7" s="34" t="s">
        <v>28</v>
      </c>
      <c r="L7" s="34" t="s">
        <v>52</v>
      </c>
    </row>
    <row r="8" spans="2:12" x14ac:dyDescent="0.25">
      <c r="B8" s="161">
        <v>1</v>
      </c>
      <c r="C8" s="162"/>
      <c r="D8" s="162"/>
      <c r="E8" s="162"/>
      <c r="F8" s="163"/>
      <c r="G8" s="35">
        <v>2</v>
      </c>
      <c r="H8" s="35">
        <v>3</v>
      </c>
      <c r="I8" s="35">
        <v>4</v>
      </c>
      <c r="J8" s="35">
        <v>5</v>
      </c>
      <c r="K8" s="35" t="s">
        <v>39</v>
      </c>
      <c r="L8" s="35" t="s">
        <v>40</v>
      </c>
    </row>
    <row r="9" spans="2:12" ht="25.5" x14ac:dyDescent="0.25">
      <c r="B9" s="184">
        <v>8</v>
      </c>
      <c r="C9" s="185"/>
      <c r="D9" s="185"/>
      <c r="E9" s="186"/>
      <c r="F9" s="6" t="s">
        <v>10</v>
      </c>
      <c r="G9" s="79">
        <v>0</v>
      </c>
      <c r="H9" s="4">
        <v>0</v>
      </c>
      <c r="I9" s="4">
        <v>0</v>
      </c>
      <c r="J9" s="79">
        <v>0</v>
      </c>
      <c r="K9" s="23"/>
      <c r="L9" s="23"/>
    </row>
    <row r="10" spans="2:12" ht="25.5" x14ac:dyDescent="0.25">
      <c r="B10" s="187">
        <v>5</v>
      </c>
      <c r="C10" s="188"/>
      <c r="D10" s="188"/>
      <c r="E10" s="189"/>
      <c r="F10" s="13" t="s">
        <v>11</v>
      </c>
      <c r="G10" s="79">
        <v>0</v>
      </c>
      <c r="H10" s="4">
        <v>0</v>
      </c>
      <c r="I10" s="4">
        <v>0</v>
      </c>
      <c r="J10" s="79">
        <v>0</v>
      </c>
      <c r="K10" s="23"/>
      <c r="L10" s="23"/>
    </row>
    <row r="12" spans="2:12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2:12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</sheetData>
  <mergeCells count="7">
    <mergeCell ref="B9:E9"/>
    <mergeCell ref="B10:E10"/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F27" sqref="F2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2"/>
      <c r="C1" s="12"/>
      <c r="D1" s="12"/>
      <c r="E1" s="12"/>
      <c r="F1" s="3"/>
      <c r="G1" s="3"/>
      <c r="H1" s="3"/>
    </row>
    <row r="2" spans="2:8" ht="15.75" customHeight="1" x14ac:dyDescent="0.25">
      <c r="B2" s="142" t="s">
        <v>45</v>
      </c>
      <c r="C2" s="142"/>
      <c r="D2" s="142"/>
      <c r="E2" s="142"/>
      <c r="F2" s="142"/>
      <c r="G2" s="142"/>
      <c r="H2" s="142"/>
    </row>
    <row r="3" spans="2:8" ht="18" x14ac:dyDescent="0.25">
      <c r="B3" s="46"/>
      <c r="C3" s="46"/>
      <c r="D3" s="46"/>
      <c r="E3" s="46"/>
      <c r="F3" s="47"/>
      <c r="G3" s="47"/>
      <c r="H3" s="47"/>
    </row>
    <row r="4" spans="2:8" ht="25.5" x14ac:dyDescent="0.25">
      <c r="B4" s="31" t="s">
        <v>8</v>
      </c>
      <c r="C4" s="31" t="str">
        <f>+SAŽETAK!G8</f>
        <v>OSTVARENJE/ IZVRŠENJE 
2023.</v>
      </c>
      <c r="D4" s="31" t="str">
        <f>+SAŽETAK!H8</f>
        <v>REBALANS 2024.*</v>
      </c>
      <c r="E4" s="31" t="str">
        <f>+SAŽETAK!I8</f>
        <v>TEKUĆI PLAN 2024.*</v>
      </c>
      <c r="F4" s="31" t="str">
        <f>+SAŽETAK!J8</f>
        <v>OSTVARENJE/ IZVRŠENJE 
2024.</v>
      </c>
      <c r="G4" s="31" t="s">
        <v>28</v>
      </c>
      <c r="H4" s="31" t="s">
        <v>52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39</v>
      </c>
      <c r="H5" s="31" t="s">
        <v>40</v>
      </c>
    </row>
    <row r="6" spans="2:8" x14ac:dyDescent="0.25">
      <c r="B6" s="6" t="s">
        <v>47</v>
      </c>
      <c r="C6" s="79">
        <v>0</v>
      </c>
      <c r="D6" s="4">
        <v>0</v>
      </c>
      <c r="E6" s="5">
        <v>0</v>
      </c>
      <c r="F6" s="83">
        <v>0</v>
      </c>
      <c r="G6" s="23"/>
      <c r="H6" s="23"/>
    </row>
    <row r="7" spans="2:8" hidden="1" x14ac:dyDescent="0.25">
      <c r="B7" s="6" t="s">
        <v>127</v>
      </c>
      <c r="C7" s="79"/>
      <c r="D7" s="4"/>
      <c r="E7" s="4"/>
      <c r="F7" s="83"/>
      <c r="G7" s="23"/>
      <c r="H7" s="23"/>
    </row>
    <row r="8" spans="2:8" hidden="1" x14ac:dyDescent="0.25">
      <c r="B8" s="18" t="s">
        <v>19</v>
      </c>
      <c r="C8" s="79"/>
      <c r="D8" s="4"/>
      <c r="E8" s="4"/>
      <c r="F8" s="83"/>
      <c r="G8" s="23"/>
      <c r="H8" s="23"/>
    </row>
    <row r="9" spans="2:8" hidden="1" x14ac:dyDescent="0.25">
      <c r="B9" s="19" t="s">
        <v>20</v>
      </c>
      <c r="C9" s="79"/>
      <c r="D9" s="4"/>
      <c r="E9" s="4"/>
      <c r="F9" s="83"/>
      <c r="G9" s="23"/>
      <c r="H9" s="23"/>
    </row>
    <row r="10" spans="2:8" hidden="1" x14ac:dyDescent="0.25">
      <c r="B10" s="19" t="s">
        <v>21</v>
      </c>
      <c r="C10" s="79"/>
      <c r="D10" s="4"/>
      <c r="E10" s="4"/>
      <c r="F10" s="83"/>
      <c r="G10" s="23"/>
      <c r="H10" s="23"/>
    </row>
    <row r="11" spans="2:8" hidden="1" x14ac:dyDescent="0.25">
      <c r="B11" s="6" t="s">
        <v>22</v>
      </c>
      <c r="C11" s="79"/>
      <c r="D11" s="4"/>
      <c r="E11" s="5"/>
      <c r="F11" s="83"/>
      <c r="G11" s="23"/>
      <c r="H11" s="23"/>
    </row>
    <row r="12" spans="2:8" hidden="1" x14ac:dyDescent="0.25">
      <c r="B12" s="20" t="s">
        <v>23</v>
      </c>
      <c r="C12" s="79"/>
      <c r="D12" s="4"/>
      <c r="E12" s="5"/>
      <c r="F12" s="83"/>
      <c r="G12" s="23"/>
      <c r="H12" s="23"/>
    </row>
    <row r="13" spans="2:8" hidden="1" x14ac:dyDescent="0.25">
      <c r="B13" s="6" t="s">
        <v>24</v>
      </c>
      <c r="C13" s="79"/>
      <c r="D13" s="4"/>
      <c r="E13" s="5"/>
      <c r="F13" s="83"/>
      <c r="G13" s="23"/>
      <c r="H13" s="23"/>
    </row>
    <row r="14" spans="2:8" hidden="1" x14ac:dyDescent="0.25">
      <c r="B14" s="20" t="s">
        <v>25</v>
      </c>
      <c r="C14" s="79"/>
      <c r="D14" s="4"/>
      <c r="E14" s="5"/>
      <c r="F14" s="83"/>
      <c r="G14" s="23"/>
      <c r="H14" s="23"/>
    </row>
    <row r="15" spans="2:8" hidden="1" x14ac:dyDescent="0.25">
      <c r="B15" s="11" t="s">
        <v>16</v>
      </c>
      <c r="C15" s="79"/>
      <c r="D15" s="4"/>
      <c r="E15" s="5"/>
      <c r="F15" s="83"/>
      <c r="G15" s="23"/>
      <c r="H15" s="23"/>
    </row>
    <row r="16" spans="2:8" hidden="1" x14ac:dyDescent="0.25">
      <c r="B16" s="20"/>
      <c r="C16" s="79"/>
      <c r="D16" s="4"/>
      <c r="E16" s="5"/>
      <c r="F16" s="83"/>
      <c r="G16" s="23"/>
      <c r="H16" s="23"/>
    </row>
    <row r="17" spans="2:8" ht="15.75" customHeight="1" x14ac:dyDescent="0.25">
      <c r="B17" s="6" t="s">
        <v>48</v>
      </c>
      <c r="C17" s="79">
        <v>0</v>
      </c>
      <c r="D17" s="4">
        <v>0</v>
      </c>
      <c r="E17" s="5">
        <v>0</v>
      </c>
      <c r="F17" s="83">
        <v>0</v>
      </c>
      <c r="G17" s="23"/>
      <c r="H17" s="23"/>
    </row>
    <row r="18" spans="2:8" ht="15.75" hidden="1" customHeight="1" x14ac:dyDescent="0.25">
      <c r="B18" s="6" t="s">
        <v>18</v>
      </c>
      <c r="C18" s="4"/>
      <c r="D18" s="4"/>
      <c r="E18" s="4"/>
      <c r="F18" s="23"/>
      <c r="G18" s="23"/>
      <c r="H18" s="23"/>
    </row>
    <row r="19" spans="2:8" hidden="1" x14ac:dyDescent="0.25">
      <c r="B19" s="18" t="s">
        <v>19</v>
      </c>
      <c r="C19" s="4"/>
      <c r="D19" s="4"/>
      <c r="E19" s="4"/>
      <c r="F19" s="23"/>
      <c r="G19" s="23"/>
      <c r="H19" s="23"/>
    </row>
    <row r="20" spans="2:8" hidden="1" x14ac:dyDescent="0.25">
      <c r="B20" s="19" t="s">
        <v>20</v>
      </c>
      <c r="C20" s="4"/>
      <c r="D20" s="4"/>
      <c r="E20" s="4"/>
      <c r="F20" s="23"/>
      <c r="G20" s="23"/>
      <c r="H20" s="23"/>
    </row>
    <row r="21" spans="2:8" hidden="1" x14ac:dyDescent="0.25">
      <c r="B21" s="19" t="s">
        <v>21</v>
      </c>
      <c r="C21" s="4"/>
      <c r="D21" s="4"/>
      <c r="E21" s="4"/>
      <c r="F21" s="23"/>
      <c r="G21" s="23"/>
      <c r="H21" s="23"/>
    </row>
    <row r="22" spans="2:8" hidden="1" x14ac:dyDescent="0.25">
      <c r="B22" s="6" t="s">
        <v>22</v>
      </c>
      <c r="C22" s="4"/>
      <c r="D22" s="4"/>
      <c r="E22" s="5"/>
      <c r="F22" s="23"/>
      <c r="G22" s="23"/>
      <c r="H22" s="23"/>
    </row>
    <row r="23" spans="2:8" hidden="1" x14ac:dyDescent="0.25">
      <c r="B23" s="20" t="s">
        <v>23</v>
      </c>
      <c r="C23" s="4"/>
      <c r="D23" s="4"/>
      <c r="E23" s="5"/>
      <c r="F23" s="23"/>
      <c r="G23" s="23"/>
      <c r="H23" s="23"/>
    </row>
    <row r="24" spans="2:8" hidden="1" x14ac:dyDescent="0.25">
      <c r="B24" s="6" t="s">
        <v>24</v>
      </c>
      <c r="C24" s="4"/>
      <c r="D24" s="4"/>
      <c r="E24" s="5"/>
      <c r="F24" s="23"/>
      <c r="G24" s="23"/>
      <c r="H24" s="23"/>
    </row>
    <row r="25" spans="2:8" hidden="1" x14ac:dyDescent="0.25">
      <c r="B25" s="20" t="s">
        <v>25</v>
      </c>
      <c r="C25" s="4"/>
      <c r="D25" s="4"/>
      <c r="E25" s="5"/>
      <c r="F25" s="23"/>
      <c r="G25" s="23"/>
      <c r="H25" s="23"/>
    </row>
    <row r="26" spans="2:8" hidden="1" x14ac:dyDescent="0.25">
      <c r="B26" s="11" t="s">
        <v>16</v>
      </c>
      <c r="C26" s="4"/>
      <c r="D26" s="4"/>
      <c r="E26" s="5"/>
      <c r="F26" s="23"/>
      <c r="G26" s="23"/>
      <c r="H26" s="23"/>
    </row>
    <row r="28" spans="2:8" x14ac:dyDescent="0.25">
      <c r="B28" s="38"/>
      <c r="C28" s="38"/>
      <c r="D28" s="38"/>
      <c r="E28" s="38"/>
      <c r="F28" s="38"/>
      <c r="G28" s="38"/>
      <c r="H28" s="3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>
      <selection activeCell="N58" sqref="N5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3.85546875" customWidth="1"/>
    <col min="5" max="5" width="54.140625" customWidth="1"/>
    <col min="6" max="8" width="24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42" t="s">
        <v>12</v>
      </c>
      <c r="C2" s="142"/>
      <c r="D2" s="142"/>
      <c r="E2" s="142"/>
      <c r="F2" s="142"/>
      <c r="G2" s="142"/>
      <c r="H2" s="142"/>
      <c r="I2" s="142"/>
    </row>
    <row r="3" spans="2:9" ht="18" x14ac:dyDescent="0.25">
      <c r="B3" s="46"/>
      <c r="C3" s="46"/>
      <c r="D3" s="46"/>
      <c r="E3" s="46"/>
      <c r="F3" s="46"/>
      <c r="G3" s="46"/>
      <c r="H3" s="46"/>
      <c r="I3" s="47"/>
    </row>
    <row r="4" spans="2:9" ht="15.75" x14ac:dyDescent="0.25">
      <c r="B4" s="165" t="s">
        <v>57</v>
      </c>
      <c r="C4" s="165"/>
      <c r="D4" s="165"/>
      <c r="E4" s="165"/>
      <c r="F4" s="165"/>
      <c r="G4" s="165"/>
      <c r="H4" s="165"/>
      <c r="I4" s="165"/>
    </row>
    <row r="5" spans="2:9" ht="18" x14ac:dyDescent="0.25">
      <c r="B5" s="46"/>
      <c r="C5" s="46"/>
      <c r="D5" s="46"/>
      <c r="E5" s="46"/>
      <c r="F5" s="46"/>
      <c r="G5" s="46"/>
      <c r="H5" s="46"/>
      <c r="I5" s="47"/>
    </row>
    <row r="6" spans="2:9" ht="38.25" x14ac:dyDescent="0.25">
      <c r="B6" s="161" t="s">
        <v>8</v>
      </c>
      <c r="C6" s="162"/>
      <c r="D6" s="162"/>
      <c r="E6" s="163"/>
      <c r="F6" s="31" t="str">
        <f>+SAŽETAK!H8</f>
        <v>REBALANS 2024.*</v>
      </c>
      <c r="G6" s="31" t="str">
        <f>+SAŽETAK!I8</f>
        <v>TEKUĆI PLAN 2024.*</v>
      </c>
      <c r="H6" s="31" t="str">
        <f>+SAŽETAK!J8</f>
        <v>OSTVARENJE/ IZVRŠENJE 
2024.</v>
      </c>
      <c r="I6" s="31" t="s">
        <v>52</v>
      </c>
    </row>
    <row r="7" spans="2:9" s="36" customFormat="1" ht="11.25" x14ac:dyDescent="0.2">
      <c r="B7" s="158">
        <v>1</v>
      </c>
      <c r="C7" s="159"/>
      <c r="D7" s="159"/>
      <c r="E7" s="160"/>
      <c r="F7" s="33">
        <v>2</v>
      </c>
      <c r="G7" s="33">
        <v>3</v>
      </c>
      <c r="H7" s="33">
        <v>4</v>
      </c>
      <c r="I7" s="33" t="s">
        <v>46</v>
      </c>
    </row>
    <row r="8" spans="2:9" ht="30" customHeight="1" x14ac:dyDescent="0.25">
      <c r="B8" s="169" t="s">
        <v>139</v>
      </c>
      <c r="C8" s="170"/>
      <c r="D8" s="171"/>
      <c r="E8" s="89" t="s">
        <v>143</v>
      </c>
      <c r="F8" s="88">
        <f>+F12</f>
        <v>17071959</v>
      </c>
      <c r="G8" s="88">
        <f>+G12</f>
        <v>17071959</v>
      </c>
      <c r="H8" s="91">
        <f>+H12</f>
        <v>13791728.85</v>
      </c>
      <c r="I8" s="86">
        <f>+H8/G8*100</f>
        <v>80.785859724709979</v>
      </c>
    </row>
    <row r="9" spans="2:9" s="90" customFormat="1" ht="30" customHeight="1" x14ac:dyDescent="0.25">
      <c r="B9" s="173" t="s">
        <v>140</v>
      </c>
      <c r="C9" s="174"/>
      <c r="D9" s="175"/>
      <c r="E9" s="51" t="s">
        <v>146</v>
      </c>
      <c r="F9" s="105">
        <f t="shared" ref="F9" si="0">+F15</f>
        <v>16928659</v>
      </c>
      <c r="G9" s="37">
        <f t="shared" ref="G9:H9" si="1">+G15</f>
        <v>16928659</v>
      </c>
      <c r="H9" s="79">
        <f t="shared" si="1"/>
        <v>13646573.92</v>
      </c>
      <c r="I9" s="92">
        <f t="shared" ref="I9:I11" si="2">+H9/G9*100</f>
        <v>80.612255938287845</v>
      </c>
    </row>
    <row r="10" spans="2:9" s="90" customFormat="1" ht="30" customHeight="1" x14ac:dyDescent="0.25">
      <c r="B10" s="173" t="s">
        <v>141</v>
      </c>
      <c r="C10" s="174"/>
      <c r="D10" s="175"/>
      <c r="E10" s="51" t="s">
        <v>136</v>
      </c>
      <c r="F10" s="105">
        <f t="shared" ref="F10" si="3">+F62</f>
        <v>50000</v>
      </c>
      <c r="G10" s="37">
        <f t="shared" ref="G10:H10" si="4">+G62</f>
        <v>50000</v>
      </c>
      <c r="H10" s="79">
        <f t="shared" si="4"/>
        <v>59253.48</v>
      </c>
      <c r="I10" s="92">
        <f t="shared" si="2"/>
        <v>118.50696000000001</v>
      </c>
    </row>
    <row r="11" spans="2:9" s="90" customFormat="1" ht="30" customHeight="1" x14ac:dyDescent="0.25">
      <c r="B11" s="173" t="s">
        <v>142</v>
      </c>
      <c r="C11" s="174"/>
      <c r="D11" s="175"/>
      <c r="E11" s="51" t="s">
        <v>137</v>
      </c>
      <c r="F11" s="105">
        <f t="shared" ref="F11" si="5">+F65</f>
        <v>93300</v>
      </c>
      <c r="G11" s="37">
        <f t="shared" ref="G11:H11" si="6">+G65</f>
        <v>93300</v>
      </c>
      <c r="H11" s="79">
        <f t="shared" si="6"/>
        <v>85901.45</v>
      </c>
      <c r="I11" s="92">
        <f t="shared" si="2"/>
        <v>92.070150053590567</v>
      </c>
    </row>
    <row r="12" spans="2:9" ht="30" customHeight="1" x14ac:dyDescent="0.25">
      <c r="B12" s="169">
        <v>31</v>
      </c>
      <c r="C12" s="170"/>
      <c r="D12" s="171"/>
      <c r="E12" s="87" t="s">
        <v>135</v>
      </c>
      <c r="F12" s="88">
        <f>+F13</f>
        <v>17071959</v>
      </c>
      <c r="G12" s="88">
        <f t="shared" ref="G12:H13" si="7">+G13</f>
        <v>17071959</v>
      </c>
      <c r="H12" s="91">
        <f t="shared" si="7"/>
        <v>13791728.85</v>
      </c>
      <c r="I12" s="86">
        <f t="shared" ref="I12:I16" si="8">+H12/G12*100</f>
        <v>80.785859724709979</v>
      </c>
    </row>
    <row r="13" spans="2:9" ht="30" customHeight="1" x14ac:dyDescent="0.25">
      <c r="B13" s="172">
        <v>3107</v>
      </c>
      <c r="C13" s="172"/>
      <c r="D13" s="172"/>
      <c r="E13" s="87" t="s">
        <v>144</v>
      </c>
      <c r="F13" s="88">
        <f>+F14</f>
        <v>17071959</v>
      </c>
      <c r="G13" s="88">
        <f t="shared" si="7"/>
        <v>17071959</v>
      </c>
      <c r="H13" s="91">
        <f t="shared" si="7"/>
        <v>13791728.85</v>
      </c>
      <c r="I13" s="86">
        <f t="shared" si="8"/>
        <v>80.785859724709979</v>
      </c>
    </row>
    <row r="14" spans="2:9" ht="30" customHeight="1" x14ac:dyDescent="0.25">
      <c r="B14" s="166" t="s">
        <v>134</v>
      </c>
      <c r="C14" s="167"/>
      <c r="D14" s="168"/>
      <c r="E14" s="89" t="s">
        <v>145</v>
      </c>
      <c r="F14" s="88">
        <f>+F15+F62+F65</f>
        <v>17071959</v>
      </c>
      <c r="G14" s="88">
        <f>+G15+G62+G65</f>
        <v>17071959</v>
      </c>
      <c r="H14" s="91">
        <f>+H15+H62+H65</f>
        <v>13791728.85</v>
      </c>
      <c r="I14" s="86">
        <f t="shared" si="8"/>
        <v>80.785859724709979</v>
      </c>
    </row>
    <row r="15" spans="2:9" ht="30" customHeight="1" x14ac:dyDescent="0.25">
      <c r="B15" s="166">
        <v>43</v>
      </c>
      <c r="C15" s="167"/>
      <c r="D15" s="168"/>
      <c r="E15" s="87" t="s">
        <v>146</v>
      </c>
      <c r="F15" s="88">
        <f>+F16+F22+F46+F49+F50+F52+F59</f>
        <v>16928659</v>
      </c>
      <c r="G15" s="88">
        <f>+G16+G22+G46+G49+G50+G52+G59</f>
        <v>16928659</v>
      </c>
      <c r="H15" s="91">
        <f>+H16+H22+H46+H49+H50+H52+H59</f>
        <v>13646573.92</v>
      </c>
      <c r="I15" s="86">
        <f t="shared" si="8"/>
        <v>80.612255938287845</v>
      </c>
    </row>
    <row r="16" spans="2:9" ht="30" customHeight="1" x14ac:dyDescent="0.25">
      <c r="B16" s="179">
        <v>31</v>
      </c>
      <c r="C16" s="180"/>
      <c r="D16" s="181"/>
      <c r="E16" s="87" t="s">
        <v>5</v>
      </c>
      <c r="F16" s="88">
        <v>9371158</v>
      </c>
      <c r="G16" s="72">
        <v>9371158</v>
      </c>
      <c r="H16" s="77">
        <f>SUM(H17:H21)</f>
        <v>8367476.9100000001</v>
      </c>
      <c r="I16" s="86">
        <f t="shared" si="8"/>
        <v>89.289679141041063</v>
      </c>
    </row>
    <row r="17" spans="1:9" s="90" customFormat="1" ht="30" customHeight="1" x14ac:dyDescent="0.25">
      <c r="A17"/>
      <c r="B17" s="176">
        <v>3111</v>
      </c>
      <c r="C17" s="177"/>
      <c r="D17" s="178"/>
      <c r="E17" s="39" t="s">
        <v>36</v>
      </c>
      <c r="F17" s="37"/>
      <c r="G17" s="4"/>
      <c r="H17" s="79">
        <v>6188631.9100000001</v>
      </c>
      <c r="I17" s="92"/>
    </row>
    <row r="18" spans="1:9" s="90" customFormat="1" ht="30" customHeight="1" x14ac:dyDescent="0.25">
      <c r="A18"/>
      <c r="B18" s="176">
        <v>3112</v>
      </c>
      <c r="C18" s="177"/>
      <c r="D18" s="178"/>
      <c r="E18" s="51" t="s">
        <v>77</v>
      </c>
      <c r="F18" s="37"/>
      <c r="G18" s="4"/>
      <c r="H18" s="79">
        <v>66810.62</v>
      </c>
      <c r="I18" s="92"/>
    </row>
    <row r="19" spans="1:9" s="90" customFormat="1" ht="30" customHeight="1" x14ac:dyDescent="0.25">
      <c r="A19"/>
      <c r="B19" s="176">
        <v>3113</v>
      </c>
      <c r="C19" s="177"/>
      <c r="D19" s="178"/>
      <c r="E19" s="51" t="s">
        <v>78</v>
      </c>
      <c r="F19" s="37"/>
      <c r="G19" s="4"/>
      <c r="H19" s="79">
        <v>6287.68</v>
      </c>
      <c r="I19" s="92"/>
    </row>
    <row r="20" spans="1:9" s="90" customFormat="1" ht="30" customHeight="1" x14ac:dyDescent="0.25">
      <c r="B20" s="176">
        <v>3121</v>
      </c>
      <c r="C20" s="177"/>
      <c r="D20" s="178"/>
      <c r="E20" s="51" t="s">
        <v>79</v>
      </c>
      <c r="F20" s="37"/>
      <c r="G20" s="4"/>
      <c r="H20" s="79">
        <v>1071973.3700000001</v>
      </c>
      <c r="I20" s="92"/>
    </row>
    <row r="21" spans="1:9" s="90" customFormat="1" ht="30" customHeight="1" x14ac:dyDescent="0.25">
      <c r="B21" s="176">
        <v>3132</v>
      </c>
      <c r="C21" s="177"/>
      <c r="D21" s="178"/>
      <c r="E21" s="51" t="s">
        <v>81</v>
      </c>
      <c r="F21" s="37"/>
      <c r="G21" s="4"/>
      <c r="H21" s="79">
        <v>1033773.33</v>
      </c>
      <c r="I21" s="92"/>
    </row>
    <row r="22" spans="1:9" ht="30" customHeight="1" x14ac:dyDescent="0.25">
      <c r="B22" s="182">
        <v>32</v>
      </c>
      <c r="C22" s="182"/>
      <c r="D22" s="182"/>
      <c r="E22" s="89" t="s">
        <v>14</v>
      </c>
      <c r="F22" s="88">
        <v>5206117</v>
      </c>
      <c r="G22" s="72">
        <v>5206117</v>
      </c>
      <c r="H22" s="77">
        <f>SUM(H23:H45)</f>
        <v>4094700.7200000011</v>
      </c>
      <c r="I22" s="86">
        <f>+H22/G22*100</f>
        <v>78.651722963583055</v>
      </c>
    </row>
    <row r="23" spans="1:9" s="90" customFormat="1" ht="30" customHeight="1" x14ac:dyDescent="0.25">
      <c r="B23" s="183">
        <v>3211</v>
      </c>
      <c r="C23" s="183"/>
      <c r="D23" s="183"/>
      <c r="E23" s="51" t="s">
        <v>38</v>
      </c>
      <c r="F23" s="37"/>
      <c r="G23" s="4"/>
      <c r="H23" s="79">
        <v>292575.71000000002</v>
      </c>
      <c r="I23" s="92"/>
    </row>
    <row r="24" spans="1:9" s="90" customFormat="1" ht="30" customHeight="1" x14ac:dyDescent="0.25">
      <c r="B24" s="183">
        <v>3212</v>
      </c>
      <c r="C24" s="183"/>
      <c r="D24" s="183"/>
      <c r="E24" s="51" t="s">
        <v>82</v>
      </c>
      <c r="F24" s="37"/>
      <c r="G24" s="4"/>
      <c r="H24" s="79">
        <v>157898.14000000001</v>
      </c>
      <c r="I24" s="92"/>
    </row>
    <row r="25" spans="1:9" s="90" customFormat="1" ht="30" customHeight="1" x14ac:dyDescent="0.25">
      <c r="B25" s="183">
        <v>3213</v>
      </c>
      <c r="C25" s="183"/>
      <c r="D25" s="183"/>
      <c r="E25" s="51" t="s">
        <v>83</v>
      </c>
      <c r="F25" s="37"/>
      <c r="G25" s="4"/>
      <c r="H25" s="79">
        <v>84371.61</v>
      </c>
      <c r="I25" s="92"/>
    </row>
    <row r="26" spans="1:9" s="90" customFormat="1" ht="30" customHeight="1" x14ac:dyDescent="0.25">
      <c r="B26" s="183">
        <v>3214</v>
      </c>
      <c r="C26" s="183"/>
      <c r="D26" s="183"/>
      <c r="E26" s="51" t="s">
        <v>84</v>
      </c>
      <c r="F26" s="37"/>
      <c r="G26" s="4"/>
      <c r="H26" s="79">
        <v>1644</v>
      </c>
      <c r="I26" s="92"/>
    </row>
    <row r="27" spans="1:9" s="90" customFormat="1" ht="30" customHeight="1" x14ac:dyDescent="0.25">
      <c r="B27" s="183">
        <v>3221</v>
      </c>
      <c r="C27" s="183"/>
      <c r="D27" s="183"/>
      <c r="E27" s="51" t="s">
        <v>86</v>
      </c>
      <c r="F27" s="37"/>
      <c r="G27" s="4"/>
      <c r="H27" s="79">
        <v>42976.92</v>
      </c>
      <c r="I27" s="92"/>
    </row>
    <row r="28" spans="1:9" s="90" customFormat="1" ht="30" customHeight="1" x14ac:dyDescent="0.25">
      <c r="B28" s="183">
        <v>3223</v>
      </c>
      <c r="C28" s="183"/>
      <c r="D28" s="183"/>
      <c r="E28" s="51" t="s">
        <v>87</v>
      </c>
      <c r="F28" s="37"/>
      <c r="G28" s="4"/>
      <c r="H28" s="79">
        <v>334886.53999999998</v>
      </c>
      <c r="I28" s="92"/>
    </row>
    <row r="29" spans="1:9" s="90" customFormat="1" ht="30" customHeight="1" x14ac:dyDescent="0.25">
      <c r="B29" s="183">
        <v>3224</v>
      </c>
      <c r="C29" s="183"/>
      <c r="D29" s="183"/>
      <c r="E29" s="51" t="s">
        <v>126</v>
      </c>
      <c r="F29" s="37"/>
      <c r="G29" s="4"/>
      <c r="H29" s="79">
        <v>1020.3</v>
      </c>
      <c r="I29" s="92"/>
    </row>
    <row r="30" spans="1:9" s="90" customFormat="1" ht="30" customHeight="1" x14ac:dyDescent="0.25">
      <c r="B30" s="183">
        <v>3225</v>
      </c>
      <c r="C30" s="183"/>
      <c r="D30" s="183"/>
      <c r="E30" s="51" t="s">
        <v>88</v>
      </c>
      <c r="F30" s="37"/>
      <c r="G30" s="4"/>
      <c r="H30" s="79">
        <v>2959.16</v>
      </c>
      <c r="I30" s="92"/>
    </row>
    <row r="31" spans="1:9" s="90" customFormat="1" ht="30" customHeight="1" x14ac:dyDescent="0.25">
      <c r="B31" s="183">
        <v>3231</v>
      </c>
      <c r="C31" s="183">
        <v>3227</v>
      </c>
      <c r="D31" s="183"/>
      <c r="E31" s="51" t="s">
        <v>90</v>
      </c>
      <c r="F31" s="37"/>
      <c r="G31" s="4"/>
      <c r="H31" s="79">
        <v>117580.42</v>
      </c>
      <c r="I31" s="92"/>
    </row>
    <row r="32" spans="1:9" s="90" customFormat="1" ht="30" customHeight="1" x14ac:dyDescent="0.25">
      <c r="B32" s="183">
        <v>3232</v>
      </c>
      <c r="C32" s="183"/>
      <c r="D32" s="183"/>
      <c r="E32" s="51" t="s">
        <v>91</v>
      </c>
      <c r="F32" s="37"/>
      <c r="G32" s="4"/>
      <c r="H32" s="79">
        <v>215235.23</v>
      </c>
      <c r="I32" s="92"/>
    </row>
    <row r="33" spans="2:9" s="90" customFormat="1" ht="30" customHeight="1" x14ac:dyDescent="0.25">
      <c r="B33" s="183">
        <v>3233</v>
      </c>
      <c r="C33" s="183"/>
      <c r="D33" s="183"/>
      <c r="E33" s="51" t="s">
        <v>92</v>
      </c>
      <c r="F33" s="37"/>
      <c r="G33" s="4"/>
      <c r="H33" s="79">
        <v>116954.74</v>
      </c>
      <c r="I33" s="92"/>
    </row>
    <row r="34" spans="2:9" s="90" customFormat="1" ht="30" customHeight="1" x14ac:dyDescent="0.25">
      <c r="B34" s="183">
        <v>3234</v>
      </c>
      <c r="C34" s="183"/>
      <c r="D34" s="183"/>
      <c r="E34" s="51" t="s">
        <v>93</v>
      </c>
      <c r="F34" s="37"/>
      <c r="G34" s="4"/>
      <c r="H34" s="79">
        <v>44601.67</v>
      </c>
      <c r="I34" s="92"/>
    </row>
    <row r="35" spans="2:9" s="90" customFormat="1" ht="30" customHeight="1" x14ac:dyDescent="0.25">
      <c r="B35" s="183">
        <v>3235</v>
      </c>
      <c r="C35" s="183"/>
      <c r="D35" s="183"/>
      <c r="E35" s="51" t="s">
        <v>94</v>
      </c>
      <c r="F35" s="37"/>
      <c r="G35" s="4"/>
      <c r="H35" s="79">
        <v>1280222.75</v>
      </c>
      <c r="I35" s="92"/>
    </row>
    <row r="36" spans="2:9" s="90" customFormat="1" ht="30" customHeight="1" x14ac:dyDescent="0.25">
      <c r="B36" s="183">
        <v>3236</v>
      </c>
      <c r="C36" s="183"/>
      <c r="D36" s="183"/>
      <c r="E36" s="51" t="s">
        <v>95</v>
      </c>
      <c r="F36" s="37"/>
      <c r="G36" s="4"/>
      <c r="H36" s="79">
        <v>47175.37</v>
      </c>
      <c r="I36" s="92"/>
    </row>
    <row r="37" spans="2:9" s="90" customFormat="1" ht="30" customHeight="1" x14ac:dyDescent="0.25">
      <c r="B37" s="183">
        <v>3237</v>
      </c>
      <c r="C37" s="183"/>
      <c r="D37" s="183"/>
      <c r="E37" s="51" t="s">
        <v>96</v>
      </c>
      <c r="F37" s="37"/>
      <c r="G37" s="4"/>
      <c r="H37" s="79">
        <v>230671.99</v>
      </c>
      <c r="I37" s="92"/>
    </row>
    <row r="38" spans="2:9" s="90" customFormat="1" ht="30" customHeight="1" x14ac:dyDescent="0.25">
      <c r="B38" s="183">
        <v>3238</v>
      </c>
      <c r="C38" s="183"/>
      <c r="D38" s="183"/>
      <c r="E38" s="51" t="s">
        <v>97</v>
      </c>
      <c r="F38" s="37"/>
      <c r="G38" s="4"/>
      <c r="H38" s="79">
        <v>553594.16</v>
      </c>
      <c r="I38" s="92"/>
    </row>
    <row r="39" spans="2:9" s="90" customFormat="1" ht="30" customHeight="1" x14ac:dyDescent="0.25">
      <c r="B39" s="183">
        <v>3239</v>
      </c>
      <c r="C39" s="183"/>
      <c r="D39" s="183"/>
      <c r="E39" s="51" t="s">
        <v>98</v>
      </c>
      <c r="F39" s="37"/>
      <c r="G39" s="4"/>
      <c r="H39" s="79">
        <v>337525.23</v>
      </c>
      <c r="I39" s="92"/>
    </row>
    <row r="40" spans="2:9" s="90" customFormat="1" ht="30" customHeight="1" x14ac:dyDescent="0.25">
      <c r="B40" s="183">
        <v>3291</v>
      </c>
      <c r="C40" s="183"/>
      <c r="D40" s="183"/>
      <c r="E40" s="51" t="s">
        <v>125</v>
      </c>
      <c r="F40" s="37"/>
      <c r="G40" s="4"/>
      <c r="H40" s="79">
        <v>998.68</v>
      </c>
      <c r="I40" s="92"/>
    </row>
    <row r="41" spans="2:9" s="90" customFormat="1" ht="30" customHeight="1" x14ac:dyDescent="0.25">
      <c r="B41" s="183">
        <v>3292</v>
      </c>
      <c r="C41" s="183"/>
      <c r="D41" s="183"/>
      <c r="E41" s="51" t="s">
        <v>101</v>
      </c>
      <c r="F41" s="37"/>
      <c r="G41" s="4"/>
      <c r="H41" s="79">
        <v>134686.14000000001</v>
      </c>
      <c r="I41" s="92"/>
    </row>
    <row r="42" spans="2:9" s="90" customFormat="1" ht="30" customHeight="1" x14ac:dyDescent="0.25">
      <c r="B42" s="183">
        <v>3293</v>
      </c>
      <c r="C42" s="183"/>
      <c r="D42" s="183"/>
      <c r="E42" s="51" t="s">
        <v>102</v>
      </c>
      <c r="F42" s="37"/>
      <c r="G42" s="4"/>
      <c r="H42" s="79">
        <v>66090.63</v>
      </c>
      <c r="I42" s="92"/>
    </row>
    <row r="43" spans="2:9" s="90" customFormat="1" ht="30" customHeight="1" x14ac:dyDescent="0.25">
      <c r="B43" s="183">
        <v>3294</v>
      </c>
      <c r="C43" s="183"/>
      <c r="D43" s="183"/>
      <c r="E43" s="51" t="s">
        <v>103</v>
      </c>
      <c r="F43" s="37"/>
      <c r="G43" s="4"/>
      <c r="H43" s="79">
        <v>17438.150000000001</v>
      </c>
      <c r="I43" s="92"/>
    </row>
    <row r="44" spans="2:9" s="90" customFormat="1" ht="30" customHeight="1" x14ac:dyDescent="0.25">
      <c r="B44" s="183">
        <v>3295</v>
      </c>
      <c r="C44" s="183"/>
      <c r="D44" s="183"/>
      <c r="E44" s="51" t="s">
        <v>104</v>
      </c>
      <c r="F44" s="37"/>
      <c r="G44" s="4"/>
      <c r="H44" s="79">
        <v>13115.18</v>
      </c>
      <c r="I44" s="92"/>
    </row>
    <row r="45" spans="2:9" s="90" customFormat="1" ht="30" customHeight="1" x14ac:dyDescent="0.25">
      <c r="B45" s="183">
        <v>3299</v>
      </c>
      <c r="C45" s="183"/>
      <c r="D45" s="183"/>
      <c r="E45" s="51" t="s">
        <v>100</v>
      </c>
      <c r="F45" s="37"/>
      <c r="G45" s="4"/>
      <c r="H45" s="79">
        <v>478</v>
      </c>
      <c r="I45" s="92"/>
    </row>
    <row r="46" spans="2:9" ht="30" customHeight="1" x14ac:dyDescent="0.25">
      <c r="B46" s="182">
        <v>34</v>
      </c>
      <c r="C46" s="182"/>
      <c r="D46" s="182"/>
      <c r="E46" s="89" t="s">
        <v>106</v>
      </c>
      <c r="F46" s="88">
        <v>12700</v>
      </c>
      <c r="G46" s="72">
        <v>12700</v>
      </c>
      <c r="H46" s="77">
        <f>SUM(H47:H48)</f>
        <v>5276.52</v>
      </c>
      <c r="I46" s="86">
        <f>+H46/G46*100</f>
        <v>41.547401574803153</v>
      </c>
    </row>
    <row r="47" spans="2:9" s="90" customFormat="1" ht="30" customHeight="1" x14ac:dyDescent="0.25">
      <c r="B47" s="183">
        <v>3431</v>
      </c>
      <c r="C47" s="183"/>
      <c r="D47" s="183"/>
      <c r="E47" s="51" t="s">
        <v>108</v>
      </c>
      <c r="F47" s="37"/>
      <c r="G47" s="4"/>
      <c r="H47" s="79">
        <v>5193.01</v>
      </c>
      <c r="I47" s="92"/>
    </row>
    <row r="48" spans="2:9" s="90" customFormat="1" ht="30" customHeight="1" x14ac:dyDescent="0.25">
      <c r="B48" s="183">
        <v>3432</v>
      </c>
      <c r="C48" s="183"/>
      <c r="D48" s="183"/>
      <c r="E48" s="51" t="s">
        <v>109</v>
      </c>
      <c r="F48" s="37"/>
      <c r="G48" s="4"/>
      <c r="H48" s="79">
        <v>83.51</v>
      </c>
      <c r="I48" s="92"/>
    </row>
    <row r="49" spans="2:9" ht="30" customHeight="1" x14ac:dyDescent="0.25">
      <c r="B49" s="182">
        <v>38</v>
      </c>
      <c r="C49" s="182"/>
      <c r="D49" s="182"/>
      <c r="E49" s="89" t="s">
        <v>111</v>
      </c>
      <c r="F49" s="88">
        <v>8000</v>
      </c>
      <c r="G49" s="72">
        <v>8000</v>
      </c>
      <c r="H49" s="77">
        <v>0</v>
      </c>
      <c r="I49" s="86">
        <v>0</v>
      </c>
    </row>
    <row r="50" spans="2:9" ht="30" customHeight="1" x14ac:dyDescent="0.25">
      <c r="B50" s="182">
        <v>41</v>
      </c>
      <c r="C50" s="182"/>
      <c r="D50" s="182"/>
      <c r="E50" s="89" t="s">
        <v>7</v>
      </c>
      <c r="F50" s="88">
        <v>124466</v>
      </c>
      <c r="G50" s="72">
        <v>124466</v>
      </c>
      <c r="H50" s="77">
        <f>+H51</f>
        <v>21400</v>
      </c>
      <c r="I50" s="86">
        <f>+H50/G50*100</f>
        <v>17.193450420195074</v>
      </c>
    </row>
    <row r="51" spans="2:9" s="116" customFormat="1" ht="30" customHeight="1" x14ac:dyDescent="0.25">
      <c r="B51" s="183">
        <v>4123</v>
      </c>
      <c r="C51" s="183"/>
      <c r="D51" s="183"/>
      <c r="E51" s="106" t="s">
        <v>154</v>
      </c>
      <c r="F51" s="105"/>
      <c r="G51" s="96"/>
      <c r="H51" s="110">
        <v>21400</v>
      </c>
      <c r="I51" s="117"/>
    </row>
    <row r="52" spans="2:9" ht="30" customHeight="1" x14ac:dyDescent="0.25">
      <c r="B52" s="182">
        <v>42</v>
      </c>
      <c r="C52" s="182"/>
      <c r="D52" s="182"/>
      <c r="E52" s="89" t="s">
        <v>112</v>
      </c>
      <c r="F52" s="88">
        <v>1567640</v>
      </c>
      <c r="G52" s="72">
        <v>1567640</v>
      </c>
      <c r="H52" s="77">
        <f>SUM(H53:H58)</f>
        <v>832740.37</v>
      </c>
      <c r="I52" s="86">
        <f>+H52/G52*100</f>
        <v>53.120638029139343</v>
      </c>
    </row>
    <row r="53" spans="2:9" s="90" customFormat="1" ht="30" customHeight="1" x14ac:dyDescent="0.25">
      <c r="B53" s="183">
        <v>4221</v>
      </c>
      <c r="C53" s="183"/>
      <c r="D53" s="183"/>
      <c r="E53" s="51" t="s">
        <v>73</v>
      </c>
      <c r="F53" s="37"/>
      <c r="G53" s="4"/>
      <c r="H53" s="79">
        <v>363051.83</v>
      </c>
      <c r="I53" s="92"/>
    </row>
    <row r="54" spans="2:9" s="90" customFormat="1" ht="30" customHeight="1" x14ac:dyDescent="0.25">
      <c r="B54" s="183">
        <v>4222</v>
      </c>
      <c r="C54" s="183"/>
      <c r="D54" s="183"/>
      <c r="E54" s="51" t="s">
        <v>116</v>
      </c>
      <c r="F54" s="37"/>
      <c r="G54" s="4"/>
      <c r="H54" s="79">
        <v>47318.78</v>
      </c>
      <c r="I54" s="92"/>
    </row>
    <row r="55" spans="2:9" s="90" customFormat="1" ht="30" customHeight="1" x14ac:dyDescent="0.25">
      <c r="B55" s="183">
        <v>4223</v>
      </c>
      <c r="C55" s="183"/>
      <c r="D55" s="183"/>
      <c r="E55" s="51" t="s">
        <v>117</v>
      </c>
      <c r="F55" s="37"/>
      <c r="G55" s="4"/>
      <c r="H55" s="79">
        <v>9656.8799999999992</v>
      </c>
      <c r="I55" s="92"/>
    </row>
    <row r="56" spans="2:9" s="116" customFormat="1" ht="30" customHeight="1" x14ac:dyDescent="0.25">
      <c r="B56" s="183">
        <v>4225</v>
      </c>
      <c r="C56" s="183"/>
      <c r="D56" s="183"/>
      <c r="E56" s="106" t="s">
        <v>118</v>
      </c>
      <c r="F56" s="105"/>
      <c r="G56" s="96"/>
      <c r="H56" s="110">
        <v>1502.08</v>
      </c>
      <c r="I56" s="117"/>
    </row>
    <row r="57" spans="2:9" s="116" customFormat="1" ht="30" customHeight="1" x14ac:dyDescent="0.25">
      <c r="B57" s="183">
        <v>4231</v>
      </c>
      <c r="C57" s="183"/>
      <c r="D57" s="183"/>
      <c r="E57" s="106" t="s">
        <v>74</v>
      </c>
      <c r="F57" s="105"/>
      <c r="G57" s="96"/>
      <c r="H57" s="110">
        <v>364480.32</v>
      </c>
      <c r="I57" s="117"/>
    </row>
    <row r="58" spans="2:9" s="90" customFormat="1" ht="30" customHeight="1" x14ac:dyDescent="0.25">
      <c r="B58" s="183">
        <v>4262</v>
      </c>
      <c r="C58" s="183"/>
      <c r="D58" s="183"/>
      <c r="E58" s="51" t="s">
        <v>124</v>
      </c>
      <c r="F58" s="37"/>
      <c r="G58" s="4"/>
      <c r="H58" s="79">
        <v>46730.48</v>
      </c>
      <c r="I58" s="92"/>
    </row>
    <row r="59" spans="2:9" ht="30" customHeight="1" x14ac:dyDescent="0.25">
      <c r="B59" s="182">
        <v>45</v>
      </c>
      <c r="C59" s="182"/>
      <c r="D59" s="182"/>
      <c r="E59" s="89" t="s">
        <v>121</v>
      </c>
      <c r="F59" s="88">
        <v>638578</v>
      </c>
      <c r="G59" s="72">
        <v>638578</v>
      </c>
      <c r="H59" s="77">
        <f>SUM(H60:H61)</f>
        <v>324979.40000000002</v>
      </c>
      <c r="I59" s="86">
        <f>+H59/G59*100</f>
        <v>50.891104923752465</v>
      </c>
    </row>
    <row r="60" spans="2:9" s="90" customFormat="1" ht="30" customHeight="1" x14ac:dyDescent="0.25">
      <c r="B60" s="183">
        <v>4521</v>
      </c>
      <c r="C60" s="183"/>
      <c r="D60" s="183"/>
      <c r="E60" s="51" t="s">
        <v>122</v>
      </c>
      <c r="F60" s="37"/>
      <c r="G60" s="4"/>
      <c r="H60" s="79">
        <v>17624.189999999999</v>
      </c>
      <c r="I60" s="92"/>
    </row>
    <row r="61" spans="2:9" s="90" customFormat="1" ht="30" customHeight="1" x14ac:dyDescent="0.25">
      <c r="B61" s="183">
        <v>4541</v>
      </c>
      <c r="C61" s="183"/>
      <c r="D61" s="183"/>
      <c r="E61" s="51" t="s">
        <v>123</v>
      </c>
      <c r="F61" s="37"/>
      <c r="G61" s="4"/>
      <c r="H61" s="79">
        <v>307355.21000000002</v>
      </c>
      <c r="I61" s="92"/>
    </row>
    <row r="62" spans="2:9" ht="30" customHeight="1" x14ac:dyDescent="0.25">
      <c r="B62" s="166">
        <v>51</v>
      </c>
      <c r="C62" s="167"/>
      <c r="D62" s="168"/>
      <c r="E62" s="89" t="s">
        <v>136</v>
      </c>
      <c r="F62" s="88">
        <f>+F63</f>
        <v>50000</v>
      </c>
      <c r="G62" s="88">
        <f>+G63</f>
        <v>50000</v>
      </c>
      <c r="H62" s="77">
        <f>+H63</f>
        <v>59253.48</v>
      </c>
      <c r="I62" s="86">
        <f>+H62/G62*100</f>
        <v>118.50696000000001</v>
      </c>
    </row>
    <row r="63" spans="2:9" ht="30" customHeight="1" x14ac:dyDescent="0.25">
      <c r="B63" s="179">
        <v>32</v>
      </c>
      <c r="C63" s="180"/>
      <c r="D63" s="181"/>
      <c r="E63" s="89" t="s">
        <v>14</v>
      </c>
      <c r="F63" s="88">
        <v>50000</v>
      </c>
      <c r="G63" s="72">
        <v>50000</v>
      </c>
      <c r="H63" s="77">
        <f>+H64</f>
        <v>59253.48</v>
      </c>
      <c r="I63" s="86">
        <f>+H63/G63*100</f>
        <v>118.50696000000001</v>
      </c>
    </row>
    <row r="64" spans="2:9" ht="30" customHeight="1" x14ac:dyDescent="0.25">
      <c r="B64" s="176">
        <v>3211</v>
      </c>
      <c r="C64" s="177"/>
      <c r="D64" s="178"/>
      <c r="E64" s="50" t="s">
        <v>38</v>
      </c>
      <c r="F64" s="37"/>
      <c r="G64" s="4"/>
      <c r="H64" s="79">
        <v>59253.48</v>
      </c>
      <c r="I64" s="92"/>
    </row>
    <row r="65" spans="2:9" ht="30" customHeight="1" x14ac:dyDescent="0.25">
      <c r="B65" s="166">
        <v>71</v>
      </c>
      <c r="C65" s="167"/>
      <c r="D65" s="168"/>
      <c r="E65" s="89" t="s">
        <v>137</v>
      </c>
      <c r="F65" s="88">
        <f>+F66</f>
        <v>93300</v>
      </c>
      <c r="G65" s="88">
        <f>+G66</f>
        <v>93300</v>
      </c>
      <c r="H65" s="77">
        <f>+H66</f>
        <v>85901.45</v>
      </c>
      <c r="I65" s="86">
        <f t="shared" ref="I65:I66" si="9">+H65/G65*100</f>
        <v>92.070150053590567</v>
      </c>
    </row>
    <row r="66" spans="2:9" ht="30" customHeight="1" x14ac:dyDescent="0.25">
      <c r="B66" s="179">
        <v>32</v>
      </c>
      <c r="C66" s="180"/>
      <c r="D66" s="181"/>
      <c r="E66" s="89" t="s">
        <v>14</v>
      </c>
      <c r="F66" s="88">
        <v>93300</v>
      </c>
      <c r="G66" s="72">
        <v>93300</v>
      </c>
      <c r="H66" s="77">
        <f>+H67</f>
        <v>85901.45</v>
      </c>
      <c r="I66" s="86">
        <f t="shared" si="9"/>
        <v>92.070150053590567</v>
      </c>
    </row>
    <row r="67" spans="2:9" s="95" customFormat="1" ht="30" customHeight="1" x14ac:dyDescent="0.25">
      <c r="B67" s="176">
        <v>3232</v>
      </c>
      <c r="C67" s="177"/>
      <c r="D67" s="178"/>
      <c r="E67" s="106" t="s">
        <v>91</v>
      </c>
      <c r="F67" s="105"/>
      <c r="G67" s="96"/>
      <c r="H67" s="110">
        <v>85901.45</v>
      </c>
      <c r="I67" s="117"/>
    </row>
    <row r="69" spans="2:9" x14ac:dyDescent="0.25">
      <c r="B69" s="38"/>
      <c r="C69" s="38"/>
      <c r="D69" s="38"/>
      <c r="E69" s="38"/>
      <c r="F69" s="38"/>
      <c r="G69" s="38"/>
      <c r="H69" s="38"/>
      <c r="I69" s="38"/>
    </row>
    <row r="70" spans="2:9" x14ac:dyDescent="0.25">
      <c r="B70" s="38"/>
      <c r="C70" s="38"/>
      <c r="D70" s="38"/>
      <c r="E70" s="38"/>
      <c r="F70" s="38"/>
      <c r="G70" s="38"/>
      <c r="H70" s="38"/>
      <c r="I70" s="38"/>
    </row>
    <row r="71" spans="2:9" x14ac:dyDescent="0.25">
      <c r="B71" s="38"/>
      <c r="C71" s="38"/>
      <c r="D71" s="38"/>
      <c r="E71" s="38"/>
      <c r="F71" s="38"/>
      <c r="G71" s="38"/>
      <c r="H71" s="38"/>
      <c r="I71" s="38"/>
    </row>
  </sheetData>
  <mergeCells count="64">
    <mergeCell ref="B54:D54"/>
    <mergeCell ref="B55:D55"/>
    <mergeCell ref="B58:D58"/>
    <mergeCell ref="B52:D52"/>
    <mergeCell ref="B56:D56"/>
    <mergeCell ref="B57:D57"/>
    <mergeCell ref="B53:D53"/>
    <mergeCell ref="B67:D67"/>
    <mergeCell ref="B59:D59"/>
    <mergeCell ref="B66:D66"/>
    <mergeCell ref="B60:D60"/>
    <mergeCell ref="B61:D61"/>
    <mergeCell ref="B62:D62"/>
    <mergeCell ref="B63:D63"/>
    <mergeCell ref="B64:D64"/>
    <mergeCell ref="B65:D65"/>
    <mergeCell ref="B50:D50"/>
    <mergeCell ref="B47:D47"/>
    <mergeCell ref="B48:D48"/>
    <mergeCell ref="B49:D49"/>
    <mergeCell ref="B51:D51"/>
    <mergeCell ref="B45:D45"/>
    <mergeCell ref="B46:D46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31:D31"/>
    <mergeCell ref="B32:D32"/>
    <mergeCell ref="B33:D33"/>
    <mergeCell ref="B34:D34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8:D18"/>
    <mergeCell ref="B16:D16"/>
    <mergeCell ref="B19:D19"/>
    <mergeCell ref="B17:D17"/>
    <mergeCell ref="B20:D20"/>
    <mergeCell ref="B4:I4"/>
    <mergeCell ref="B6:E6"/>
    <mergeCell ref="B7:E7"/>
    <mergeCell ref="B2:I2"/>
    <mergeCell ref="B15:D15"/>
    <mergeCell ref="B8:D8"/>
    <mergeCell ref="B14:D14"/>
    <mergeCell ref="B13:D13"/>
    <mergeCell ref="B12:D12"/>
    <mergeCell ref="B9:D9"/>
    <mergeCell ref="B10:D10"/>
    <mergeCell ref="B11:D11"/>
  </mergeCells>
  <pageMargins left="0.7" right="0.7" top="0.75" bottom="0.75" header="0.3" footer="0.3"/>
  <pageSetup paperSize="9" scale="39" orientation="portrait" r:id="rId1"/>
  <ignoredErrors>
    <ignoredError sqref="H46" formulaRange="1"/>
    <ignoredError sqref="B8 B9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Željka Višić</cp:lastModifiedBy>
  <cp:lastPrinted>2025-02-28T09:54:15Z</cp:lastPrinted>
  <dcterms:created xsi:type="dcterms:W3CDTF">2022-08-12T12:51:27Z</dcterms:created>
  <dcterms:modified xsi:type="dcterms:W3CDTF">2025-03-07T08:44:03Z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